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6335" windowHeight="8805" tabRatio="1000" activeTab="0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META 12" sheetId="13" r:id="rId13"/>
    <sheet name="Hoja1" sheetId="14" state="hidden" r:id="rId14"/>
    <sheet name="META 13" sheetId="15" r:id="rId15"/>
    <sheet name="Meta Corte Muni" sheetId="16" state="hidden" r:id="rId16"/>
    <sheet name="META GES" sheetId="17" r:id="rId17"/>
  </sheets>
  <externalReferences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<sst xmlns="http://schemas.openxmlformats.org/spreadsheetml/2006/main" count="1079" uniqueCount="169">
  <si>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</si>
  <si>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</si>
  <si>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</si>
  <si>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</si>
  <si>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</si>
  <si>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</si>
  <si>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</si>
  <si>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</si>
  <si>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</si>
  <si>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</si>
  <si>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</si>
  <si>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</si>
  <si>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</si>
  <si>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</si>
  <si>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</si>
  <si>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</si>
  <si>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</si>
  <si>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</si>
  <si>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</si>
  <si>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</si>
  <si>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</si>
  <si>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</si>
  <si>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</si>
  <si>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</si>
  <si>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</si>
  <si>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</si>
  <si>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</si>
  <si>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</si>
  <si>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</si>
  <si>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</si>
  <si>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</si>
  <si>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</si>
  <si>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</si>
  <si>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</si>
  <si>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</si>
  <si>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</si>
  <si>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</si>
  <si>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</si>
  <si>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</si>
  <si>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</si>
  <si>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</si>
  <si>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</si>
  <si>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</si>
  <si>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</si>
  <si>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</si>
  <si>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</si>
  <si>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</si>
  <si>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</si>
  <si>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</si>
  <si>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</si>
  <si>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</si>
  <si>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</si>
  <si>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</si>
  <si>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</si>
  <si>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</si>
  <si>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</si>
  <si>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</si>
  <si>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</si>
  <si>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</si>
  <si>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CODIGO COMUNA</t>
  </si>
  <si>
    <t>TIPO</t>
  </si>
  <si>
    <t>METAS COMPONENTE ACTIVIDAD GENERAL</t>
  </si>
  <si>
    <t>Nº</t>
  </si>
  <si>
    <t>SERVICIOS DE SALUD</t>
  </si>
  <si>
    <t>EMP hombres 20 a 44 años (25%)</t>
  </si>
  <si>
    <t>Cobertura DM2 en personas de 15 y mas años (55%)</t>
  </si>
  <si>
    <t>Cobertutra HTA en personas de 15 y mas años (71%)</t>
  </si>
  <si>
    <t>COQUIMBO</t>
  </si>
  <si>
    <t>RURAL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</si>
  <si>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</si>
  <si>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</si>
  <si>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</si>
  <si>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</si>
  <si>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</si>
  <si>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</si>
  <si>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</si>
  <si>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Asma y EPOC  estimada según prevalencia</t>
  </si>
  <si>
    <t>METAS ANUALES</t>
  </si>
  <si>
    <t>META Nº11</t>
  </si>
  <si>
    <t>META Nº12</t>
  </si>
  <si>
    <t>Cobertura de Atención de Asma en Población general y EPOC en personas de 40 años y más (22%)</t>
  </si>
  <si>
    <t xml:space="preserve"> Cobertura de Atención Integral de trastornos mentales en personas de 5 y más años (17%)</t>
  </si>
  <si>
    <t>EMP mujeres de 45 a 64 años (26%)</t>
  </si>
  <si>
    <t>EMP 65 y mas años (55%)</t>
  </si>
  <si>
    <t>Control embarazada (87%)</t>
  </si>
  <si>
    <t>Alta odontologica menores de 20 años (24%)</t>
  </si>
  <si>
    <t>Gestion de reclamos(97%)</t>
  </si>
  <si>
    <t>Cobertura de Evaluación del desarrollo Psicomotor de niños/as de 12 a 23 meses bajo control. (94%)</t>
  </si>
  <si>
    <t>Visita domiciliaria integral (0,22)</t>
  </si>
  <si>
    <t>A MARZO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</si>
  <si>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</si>
  <si>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</si>
  <si>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</si>
  <si>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</si>
  <si>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</si>
  <si>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</si>
  <si>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</si>
  <si>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</si>
  <si>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</si>
  <si>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</si>
  <si>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METAS A MARZO</t>
  </si>
  <si>
    <t>Egresos de personas con Asma y EPOC de 40 años en Sala IRA-ERA</t>
  </si>
  <si>
    <t>04104-LA HIGUERA</t>
  </si>
  <si>
    <t>105314-CES. LA HIGUERA</t>
  </si>
  <si>
    <t xml:space="preserve">105500-P.S.R. CALETA HORNOS        </t>
  </si>
  <si>
    <t>105505-P.S.R. LOS CHOROS</t>
  </si>
  <si>
    <t>105506-P.S.R. EL TRAPICHE</t>
  </si>
  <si>
    <t>04105-PAIHUANO</t>
  </si>
  <si>
    <t>105306-CES. PAIHUANO</t>
  </si>
  <si>
    <t>105475-P.S.R. HORCON</t>
  </si>
  <si>
    <t>105476-P.S.R. MONTE GRANDE</t>
  </si>
  <si>
    <t>105477-P.S.R. PISCO ELQUI</t>
  </si>
  <si>
    <t>TOTAL LA HIGUERA</t>
  </si>
  <si>
    <t>TOTAL PAIHUANO</t>
  </si>
  <si>
    <t xml:space="preserve">TOTAL </t>
  </si>
  <si>
    <t>LA HIGUERA</t>
  </si>
  <si>
    <t>PAIHUANO</t>
  </si>
  <si>
    <t>METAS A JUNIO</t>
  </si>
  <si>
    <t>METAS A AGOSTO</t>
  </si>
  <si>
    <t>A DIC 2015</t>
  </si>
  <si>
    <t>Población masculina de 20 a 44 años estimada</t>
  </si>
  <si>
    <t>Población masculina de 20 a 44 años estimada, menos población bajo control en Programa Salud Cardiovascular</t>
  </si>
  <si>
    <t>Población femenina de 45 a 64 años estimada, menos población bajo control en Programa Salud Cardiovascular</t>
  </si>
  <si>
    <t>Población femenina de 45 a 64 años estimada</t>
  </si>
  <si>
    <t>AÑO 2016</t>
  </si>
  <si>
    <t>Nº de adultos de 65 y más años estimados</t>
  </si>
  <si>
    <t>Población estimada menor de 20 años</t>
  </si>
  <si>
    <t>Nº de familias (población estimada / 4)</t>
  </si>
  <si>
    <t>Población con Asma Bronquial de 3 años y más, estimada según prevalencia (población estimada de 3 y más años x 10%)</t>
  </si>
  <si>
    <t>Población con EPOC de 40 años y más estimada según prevalencia (población estimada de 40 y más años x 8%)</t>
  </si>
  <si>
    <t>Nº de personas con trastorno mental estimada según prevalencia de 5 años y más  (población estimada de 5 y más años x 22%)</t>
  </si>
  <si>
    <t>META 13: COBERTURA DE CONTROL DE SALUD INTEGRAL EN ADOLESCENTES DE 10 14 AÑOS</t>
  </si>
  <si>
    <t xml:space="preserve">Nº de controles  de salud integral, realizados a adolescentes  de 10 a 14 años </t>
  </si>
  <si>
    <t>Población 15-64 años estimada según prevalencia (población estimada de 15 a 64 años x 10%)</t>
  </si>
  <si>
    <t>Población 65 y más años estimada según prevalencia (población estimada de 65 y más años x 25%)</t>
  </si>
  <si>
    <t>Población 15-64 años estimada según prevalencia (población estimada de 15 a 64 años x 15,7%)</t>
  </si>
  <si>
    <t>Población 65 y más años estimada según prevalencia (población estimada de 65 y más años x 64,3%)</t>
  </si>
  <si>
    <t>Población adolescente de 10 a 14 años estimada</t>
  </si>
  <si>
    <t>META Nº13</t>
  </si>
  <si>
    <t xml:space="preserve"> Cobertura de Control de Salud Integral a adolescentes de 10 a 14 años</t>
  </si>
  <si>
    <t xml:space="preserve"> Cobertura de Control de Salud Integral a adolescentes de 10 a 14 años (15%)</t>
  </si>
  <si>
    <t>METAS A OCTUBRE</t>
  </si>
  <si>
    <t>METAS A DICIEMBRE</t>
  </si>
  <si>
    <t>MINISTERIO DE SALUD</t>
  </si>
  <si>
    <t>SERVICIO DE SALUD COQUIMBO</t>
  </si>
  <si>
    <t>SUBDIRECCION DE GESTION  ASISTENCIAL</t>
  </si>
  <si>
    <t>SUBDEPTO DE ESTADÍSTICA Y GESTIÓN DE LA INFORMACIÓN</t>
  </si>
  <si>
    <t>RESUMEN DE CUMPLIMIENTO DE METAS A MARZO 2016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</si>
  <si>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</si>
  <si>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</si>
  <si>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</si>
  <si>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</si>
  <si>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</si>
  <si>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</si>
  <si>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</si>
  <si>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</si>
  <si>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</si>
  <si>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</si>
  <si>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</si>
  <si>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</si>
  <si>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</si>
  <si>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CUMPLIMIENTO GENERAL</t>
  </si>
  <si>
    <t>CORTE A MARZO</t>
  </si>
  <si>
    <t>RESUMEN DE CUMPLIMIENTO DE METAS A JUNIO 2016</t>
  </si>
  <si>
    <t>CORTE A ABRIL</t>
  </si>
  <si>
    <t>META GES: CUMPLIMIENTO DE GARANTÍAS EN PROBLEMAS DE SALUD CUYAS ACCIONES SON DE EJECUCIÓN EN APS</t>
  </si>
  <si>
    <t xml:space="preserve">Nº de Casos con GES atendidos en APS con Garantía Cumplida
(Cumplidas + Incumpplidas con Evento + Exceptuadas)
</t>
  </si>
  <si>
    <t>Nº Total de Casos con GES atendidos en APS</t>
  </si>
  <si>
    <t>CUMPLIMIENTO META GES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</si>
</sst>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00_-;\-* #,##0.00000_-;_-* &quot;-&quot;??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b/>
      <sz val="10"/>
      <color indexed="10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8"/>
      <color indexed="9"/>
      <name val="Calibri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10"/>
      <color indexed="43"/>
      <name val="Verdana"/>
      <family val="2"/>
    </font>
    <font>
      <sz val="14"/>
      <color indexed="9"/>
      <name val="Verdana"/>
      <family val="2"/>
    </font>
    <font>
      <sz val="22"/>
      <color indexed="9"/>
      <name val="Verdana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b/>
      <sz val="10"/>
      <color indexed="9"/>
      <name val="Trebuchet MS"/>
      <family val="2"/>
    </font>
    <font>
      <sz val="20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0"/>
      <color rgb="FFFF0000"/>
      <name val="Verdana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sz val="8"/>
      <color rgb="FFFFFFFF"/>
      <name val="Calibri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2" tint="-0.09996999800205231"/>
      <name val="Verdana"/>
      <family val="2"/>
    </font>
    <font>
      <sz val="14"/>
      <color rgb="FFFFFFFF"/>
      <name val="Verdana"/>
      <family val="2"/>
    </font>
    <font>
      <sz val="22"/>
      <color rgb="FFFFFFFF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b/>
      <sz val="10"/>
      <color theme="0"/>
      <name val="Trebuchet MS"/>
      <family val="2"/>
    </font>
    <font>
      <sz val="20"/>
      <color rgb="FFFFFFFF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/>
      <right/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EBEBEB"/>
      </left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 style="thick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/>
      <right/>
      <top style="medium">
        <color rgb="FFEBEBEB"/>
      </top>
      <bottom/>
    </border>
    <border>
      <left>
        <color indexed="63"/>
      </left>
      <right/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/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medium">
        <color theme="0"/>
      </top>
      <bottom style="medium">
        <color theme="0"/>
      </bottom>
    </border>
    <border>
      <left style="thin"/>
      <right style="thin">
        <color theme="0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49" fontId="73" fillId="0" borderId="10" xfId="0" applyNumberFormat="1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center" wrapText="1"/>
    </xf>
    <xf numFmtId="172" fontId="72" fillId="0" borderId="0" xfId="48" applyNumberFormat="1" applyFont="1" applyAlignment="1">
      <alignment/>
    </xf>
    <xf numFmtId="0" fontId="73" fillId="0" borderId="11" xfId="0" applyFont="1" applyFill="1" applyBorder="1" applyAlignment="1">
      <alignment horizontal="center" wrapText="1"/>
    </xf>
    <xf numFmtId="0" fontId="73" fillId="0" borderId="12" xfId="0" applyFont="1" applyFill="1" applyBorder="1" applyAlignment="1">
      <alignment horizontal="left" wrapText="1"/>
    </xf>
    <xf numFmtId="0" fontId="73" fillId="33" borderId="0" xfId="0" applyFont="1" applyFill="1" applyBorder="1" applyAlignment="1">
      <alignment horizontal="left" wrapText="1"/>
    </xf>
    <xf numFmtId="0" fontId="73" fillId="34" borderId="10" xfId="0" applyFont="1" applyFill="1" applyBorder="1" applyAlignment="1">
      <alignment horizontal="center" wrapText="1"/>
    </xf>
    <xf numFmtId="0" fontId="73" fillId="34" borderId="11" xfId="0" applyFont="1" applyFill="1" applyBorder="1" applyAlignment="1">
      <alignment horizontal="center" wrapText="1"/>
    </xf>
    <xf numFmtId="0" fontId="73" fillId="35" borderId="10" xfId="0" applyFont="1" applyFill="1" applyBorder="1" applyAlignment="1">
      <alignment horizontal="center" wrapText="1"/>
    </xf>
    <xf numFmtId="0" fontId="73" fillId="35" borderId="11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2" fillId="8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0" fontId="74" fillId="34" borderId="10" xfId="0" applyFont="1" applyFill="1" applyBorder="1" applyAlignment="1">
      <alignment horizontal="center" wrapText="1"/>
    </xf>
    <xf numFmtId="172" fontId="74" fillId="34" borderId="10" xfId="48" applyNumberFormat="1" applyFont="1" applyFill="1" applyBorder="1" applyAlignment="1">
      <alignment horizontal="center" wrapText="1"/>
    </xf>
    <xf numFmtId="172" fontId="74" fillId="34" borderId="12" xfId="0" applyNumberFormat="1" applyFont="1" applyFill="1" applyBorder="1" applyAlignment="1">
      <alignment horizontal="left" wrapText="1"/>
    </xf>
    <xf numFmtId="172" fontId="3" fillId="34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73" fillId="34" borderId="10" xfId="48" applyNumberFormat="1" applyFont="1" applyFill="1" applyBorder="1" applyAlignment="1">
      <alignment horizontal="center" wrapText="1"/>
    </xf>
    <xf numFmtId="10" fontId="74" fillId="34" borderId="0" xfId="58" applyNumberFormat="1" applyFont="1" applyFill="1" applyBorder="1" applyAlignment="1">
      <alignment horizontal="left" wrapText="1"/>
    </xf>
    <xf numFmtId="171" fontId="74" fillId="34" borderId="0" xfId="58" applyNumberFormat="1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5" fillId="37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5" fillId="37" borderId="14" xfId="0" applyFont="1" applyFill="1" applyBorder="1" applyAlignment="1" applyProtection="1">
      <alignment vertical="center"/>
      <protection/>
    </xf>
    <xf numFmtId="0" fontId="75" fillId="37" borderId="14" xfId="0" applyFont="1" applyFill="1" applyBorder="1" applyAlignment="1" applyProtection="1">
      <alignment vertical="center" wrapText="1"/>
      <protection/>
    </xf>
    <xf numFmtId="0" fontId="6" fillId="37" borderId="15" xfId="0" applyFont="1" applyFill="1" applyBorder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center"/>
      <protection/>
    </xf>
    <xf numFmtId="0" fontId="31" fillId="6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5" fillId="37" borderId="18" xfId="0" applyFont="1" applyFill="1" applyBorder="1" applyAlignment="1" applyProtection="1">
      <alignment vertical="center"/>
      <protection/>
    </xf>
    <xf numFmtId="0" fontId="75" fillId="37" borderId="18" xfId="0" applyFont="1" applyFill="1" applyBorder="1" applyAlignment="1" applyProtection="1">
      <alignment vertical="center" wrapText="1"/>
      <protection/>
    </xf>
    <xf numFmtId="9" fontId="76" fillId="6" borderId="17" xfId="0" applyNumberFormat="1" applyFont="1" applyFill="1" applyBorder="1" applyAlignment="1">
      <alignment horizontal="center" vertical="center" wrapText="1"/>
    </xf>
    <xf numFmtId="9" fontId="77" fillId="6" borderId="17" xfId="0" applyNumberFormat="1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vertical="center"/>
    </xf>
    <xf numFmtId="0" fontId="31" fillId="35" borderId="17" xfId="55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36" borderId="17" xfId="55" applyFont="1" applyFill="1" applyBorder="1" applyAlignment="1" applyProtection="1">
      <alignment vertical="center"/>
      <protection/>
    </xf>
    <xf numFmtId="0" fontId="31" fillId="36" borderId="17" xfId="0" applyFont="1" applyFill="1" applyBorder="1" applyAlignment="1" applyProtection="1">
      <alignment vertical="center"/>
      <protection/>
    </xf>
    <xf numFmtId="10" fontId="78" fillId="34" borderId="0" xfId="58" applyNumberFormat="1" applyFont="1" applyFill="1" applyBorder="1" applyAlignment="1">
      <alignment horizontal="left" wrapText="1"/>
    </xf>
    <xf numFmtId="0" fontId="79" fillId="0" borderId="0" xfId="0" applyFont="1" applyAlignment="1">
      <alignment/>
    </xf>
    <xf numFmtId="171" fontId="31" fillId="6" borderId="17" xfId="50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2" fontId="5" fillId="0" borderId="17" xfId="0" applyNumberFormat="1" applyFont="1" applyBorder="1" applyAlignment="1" applyProtection="1">
      <alignment horizontal="center"/>
      <protection/>
    </xf>
    <xf numFmtId="10" fontId="5" fillId="0" borderId="17" xfId="58" applyNumberFormat="1" applyFont="1" applyBorder="1" applyAlignment="1" applyProtection="1">
      <alignment horizontal="center"/>
      <protection/>
    </xf>
    <xf numFmtId="172" fontId="73" fillId="35" borderId="11" xfId="48" applyNumberFormat="1" applyFont="1" applyFill="1" applyBorder="1" applyAlignment="1">
      <alignment horizontal="center" wrapText="1"/>
    </xf>
    <xf numFmtId="172" fontId="73" fillId="0" borderId="11" xfId="48" applyNumberFormat="1" applyFont="1" applyFill="1" applyBorder="1" applyAlignment="1">
      <alignment horizontal="center" wrapText="1"/>
    </xf>
    <xf numFmtId="172" fontId="73" fillId="34" borderId="11" xfId="48" applyNumberFormat="1" applyFont="1" applyFill="1" applyBorder="1" applyAlignment="1">
      <alignment horizontal="center" wrapText="1"/>
    </xf>
    <xf numFmtId="172" fontId="73" fillId="0" borderId="10" xfId="48" applyNumberFormat="1" applyFont="1" applyFill="1" applyBorder="1" applyAlignment="1">
      <alignment horizontal="center" wrapText="1"/>
    </xf>
    <xf numFmtId="172" fontId="73" fillId="35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72" fillId="34" borderId="0" xfId="48" applyNumberFormat="1" applyFont="1" applyFill="1" applyAlignment="1">
      <alignment/>
    </xf>
    <xf numFmtId="0" fontId="72" fillId="0" borderId="0" xfId="0" applyFont="1" applyAlignment="1">
      <alignment/>
    </xf>
    <xf numFmtId="2" fontId="5" fillId="0" borderId="17" xfId="58" applyNumberFormat="1" applyFont="1" applyBorder="1" applyAlignment="1" applyProtection="1">
      <alignment horizontal="center"/>
      <protection/>
    </xf>
    <xf numFmtId="172" fontId="73" fillId="34" borderId="10" xfId="0" applyNumberFormat="1" applyFont="1" applyFill="1" applyBorder="1" applyAlignment="1">
      <alignment horizontal="center" wrapText="1"/>
    </xf>
    <xf numFmtId="172" fontId="74" fillId="34" borderId="10" xfId="0" applyNumberFormat="1" applyFont="1" applyFill="1" applyBorder="1" applyAlignment="1">
      <alignment horizontal="center" wrapText="1"/>
    </xf>
    <xf numFmtId="172" fontId="73" fillId="0" borderId="11" xfId="0" applyNumberFormat="1" applyFont="1" applyFill="1" applyBorder="1" applyAlignment="1">
      <alignment horizontal="center" wrapText="1"/>
    </xf>
    <xf numFmtId="174" fontId="73" fillId="0" borderId="11" xfId="48" applyNumberFormat="1" applyFont="1" applyFill="1" applyBorder="1" applyAlignment="1">
      <alignment horizontal="right" wrapText="1"/>
    </xf>
    <xf numFmtId="174" fontId="73" fillId="35" borderId="11" xfId="48" applyNumberFormat="1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right" wrapText="1"/>
    </xf>
    <xf numFmtId="172" fontId="80" fillId="0" borderId="0" xfId="48" applyNumberFormat="1" applyFont="1" applyAlignment="1">
      <alignment horizontal="right"/>
    </xf>
    <xf numFmtId="172" fontId="73" fillId="0" borderId="10" xfId="48" applyNumberFormat="1" applyFont="1" applyFill="1" applyBorder="1" applyAlignment="1">
      <alignment horizontal="right" wrapText="1"/>
    </xf>
    <xf numFmtId="172" fontId="73" fillId="35" borderId="10" xfId="48" applyNumberFormat="1" applyFont="1" applyFill="1" applyBorder="1" applyAlignment="1">
      <alignment horizontal="right" wrapText="1"/>
    </xf>
    <xf numFmtId="172" fontId="74" fillId="34" borderId="10" xfId="48" applyNumberFormat="1" applyFont="1" applyFill="1" applyBorder="1" applyAlignment="1">
      <alignment horizontal="right" wrapText="1"/>
    </xf>
    <xf numFmtId="0" fontId="81" fillId="0" borderId="0" xfId="0" applyFont="1" applyAlignment="1">
      <alignment/>
    </xf>
    <xf numFmtId="0" fontId="82" fillId="38" borderId="19" xfId="0" applyFont="1" applyFill="1" applyBorder="1" applyAlignment="1">
      <alignment horizontal="center" wrapText="1"/>
    </xf>
    <xf numFmtId="0" fontId="83" fillId="38" borderId="19" xfId="0" applyFont="1" applyFill="1" applyBorder="1" applyAlignment="1">
      <alignment horizontal="center" wrapText="1"/>
    </xf>
    <xf numFmtId="172" fontId="83" fillId="38" borderId="19" xfId="48" applyNumberFormat="1" applyFont="1" applyFill="1" applyBorder="1" applyAlignment="1">
      <alignment horizont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left" indent="1"/>
    </xf>
    <xf numFmtId="174" fontId="73" fillId="0" borderId="0" xfId="48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0" fontId="73" fillId="0" borderId="0" xfId="0" applyFont="1" applyAlignment="1">
      <alignment horizontal="right"/>
    </xf>
    <xf numFmtId="0" fontId="73" fillId="0" borderId="0" xfId="0" applyNumberFormat="1" applyFont="1" applyAlignment="1">
      <alignment/>
    </xf>
    <xf numFmtId="0" fontId="74" fillId="0" borderId="0" xfId="0" applyFont="1" applyFill="1" applyBorder="1" applyAlignment="1">
      <alignment horizontal="left" indent="1"/>
    </xf>
    <xf numFmtId="172" fontId="81" fillId="0" borderId="0" xfId="48" applyNumberFormat="1" applyFont="1" applyAlignment="1">
      <alignment/>
    </xf>
    <xf numFmtId="0" fontId="73" fillId="0" borderId="0" xfId="0" applyFont="1" applyFill="1" applyAlignment="1">
      <alignment/>
    </xf>
    <xf numFmtId="172" fontId="74" fillId="0" borderId="0" xfId="0" applyNumberFormat="1" applyFont="1" applyAlignment="1">
      <alignment/>
    </xf>
    <xf numFmtId="0" fontId="74" fillId="34" borderId="0" xfId="0" applyNumberFormat="1" applyFont="1" applyFill="1" applyAlignment="1">
      <alignment/>
    </xf>
    <xf numFmtId="172" fontId="73" fillId="0" borderId="0" xfId="48" applyNumberFormat="1" applyFont="1" applyAlignment="1">
      <alignment horizontal="right"/>
    </xf>
    <xf numFmtId="172" fontId="74" fillId="34" borderId="0" xfId="48" applyNumberFormat="1" applyFont="1" applyFill="1" applyAlignment="1">
      <alignment/>
    </xf>
    <xf numFmtId="0" fontId="74" fillId="0" borderId="0" xfId="0" applyFont="1" applyAlignment="1">
      <alignment/>
    </xf>
    <xf numFmtId="172" fontId="74" fillId="0" borderId="0" xfId="48" applyNumberFormat="1" applyFont="1" applyAlignment="1">
      <alignment/>
    </xf>
    <xf numFmtId="172" fontId="73" fillId="0" borderId="0" xfId="0" applyNumberFormat="1" applyFont="1" applyAlignment="1">
      <alignment/>
    </xf>
    <xf numFmtId="172" fontId="73" fillId="0" borderId="0" xfId="48" applyNumberFormat="1" applyFont="1" applyAlignment="1">
      <alignment/>
    </xf>
    <xf numFmtId="0" fontId="83" fillId="38" borderId="20" xfId="0" applyFont="1" applyFill="1" applyBorder="1" applyAlignment="1">
      <alignment horizontal="center" vertical="center" wrapText="1"/>
    </xf>
    <xf numFmtId="0" fontId="83" fillId="38" borderId="20" xfId="0" applyFont="1" applyFill="1" applyBorder="1" applyAlignment="1">
      <alignment wrapText="1"/>
    </xf>
    <xf numFmtId="0" fontId="83" fillId="38" borderId="21" xfId="0" applyFont="1" applyFill="1" applyBorder="1" applyAlignment="1">
      <alignment horizontal="center" wrapText="1"/>
    </xf>
    <xf numFmtId="0" fontId="83" fillId="38" borderId="22" xfId="0" applyFont="1" applyFill="1" applyBorder="1" applyAlignment="1">
      <alignment horizontal="center" wrapText="1"/>
    </xf>
    <xf numFmtId="0" fontId="83" fillId="38" borderId="11" xfId="0" applyFont="1" applyFill="1" applyBorder="1" applyAlignment="1">
      <alignment horizontal="center" wrapText="1"/>
    </xf>
    <xf numFmtId="172" fontId="83" fillId="38" borderId="21" xfId="48" applyNumberFormat="1" applyFont="1" applyFill="1" applyBorder="1" applyAlignment="1">
      <alignment horizontal="center" wrapText="1"/>
    </xf>
    <xf numFmtId="172" fontId="84" fillId="38" borderId="19" xfId="48" applyNumberFormat="1" applyFont="1" applyFill="1" applyBorder="1" applyAlignment="1">
      <alignment horizontal="center" wrapText="1"/>
    </xf>
    <xf numFmtId="0" fontId="84" fillId="38" borderId="19" xfId="0" applyFont="1" applyFill="1" applyBorder="1" applyAlignment="1">
      <alignment horizontal="center" wrapText="1"/>
    </xf>
    <xf numFmtId="172" fontId="84" fillId="38" borderId="21" xfId="48" applyNumberFormat="1" applyFont="1" applyFill="1" applyBorder="1" applyAlignment="1">
      <alignment horizontal="center" wrapText="1"/>
    </xf>
    <xf numFmtId="10" fontId="78" fillId="0" borderId="0" xfId="58" applyNumberFormat="1" applyFont="1" applyFill="1" applyBorder="1" applyAlignment="1">
      <alignment horizontal="left" wrapText="1"/>
    </xf>
    <xf numFmtId="10" fontId="74" fillId="0" borderId="0" xfId="58" applyNumberFormat="1" applyFont="1" applyFill="1" applyBorder="1" applyAlignment="1">
      <alignment horizontal="left" wrapText="1"/>
    </xf>
    <xf numFmtId="174" fontId="74" fillId="0" borderId="0" xfId="48" applyNumberFormat="1" applyFont="1" applyFill="1" applyAlignment="1">
      <alignment/>
    </xf>
    <xf numFmtId="172" fontId="74" fillId="0" borderId="10" xfId="48" applyNumberFormat="1" applyFont="1" applyFill="1" applyBorder="1" applyAlignment="1">
      <alignment horizontal="center" wrapText="1"/>
    </xf>
    <xf numFmtId="172" fontId="74" fillId="34" borderId="0" xfId="0" applyNumberFormat="1" applyFont="1" applyFill="1" applyAlignment="1">
      <alignment/>
    </xf>
    <xf numFmtId="172" fontId="74" fillId="34" borderId="0" xfId="48" applyNumberFormat="1" applyFont="1" applyFill="1" applyAlignment="1">
      <alignment horizontal="center"/>
    </xf>
    <xf numFmtId="0" fontId="74" fillId="0" borderId="0" xfId="0" applyNumberFormat="1" applyFont="1" applyFill="1" applyBorder="1" applyAlignment="1">
      <alignment/>
    </xf>
    <xf numFmtId="9" fontId="10" fillId="6" borderId="17" xfId="0" applyNumberFormat="1" applyFont="1" applyFill="1" applyBorder="1" applyAlignment="1">
      <alignment horizontal="center" vertical="center" wrapText="1"/>
    </xf>
    <xf numFmtId="0" fontId="85" fillId="26" borderId="0" xfId="56" applyFont="1" applyFill="1">
      <alignment/>
      <protection/>
    </xf>
    <xf numFmtId="0" fontId="55" fillId="26" borderId="0" xfId="0" applyFont="1" applyFill="1" applyBorder="1" applyAlignment="1">
      <alignment/>
    </xf>
    <xf numFmtId="0" fontId="55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6" fillId="26" borderId="0" xfId="0" applyFont="1" applyFill="1" applyBorder="1" applyAlignment="1">
      <alignment/>
    </xf>
    <xf numFmtId="0" fontId="86" fillId="26" borderId="23" xfId="0" applyFont="1" applyFill="1" applyBorder="1" applyAlignment="1">
      <alignment/>
    </xf>
    <xf numFmtId="0" fontId="87" fillId="26" borderId="24" xfId="0" applyFont="1" applyFill="1" applyBorder="1" applyAlignment="1">
      <alignment/>
    </xf>
    <xf numFmtId="0" fontId="87" fillId="26" borderId="0" xfId="0" applyFont="1" applyFill="1" applyBorder="1" applyAlignment="1">
      <alignment/>
    </xf>
    <xf numFmtId="0" fontId="87" fillId="26" borderId="23" xfId="0" applyFont="1" applyFill="1" applyBorder="1" applyAlignment="1">
      <alignment/>
    </xf>
    <xf numFmtId="0" fontId="88" fillId="26" borderId="25" xfId="0" applyFont="1" applyFill="1" applyBorder="1" applyAlignment="1" applyProtection="1">
      <alignment horizontal="center" vertical="center"/>
      <protection/>
    </xf>
    <xf numFmtId="0" fontId="85" fillId="26" borderId="18" xfId="55" applyFont="1" applyFill="1" applyBorder="1" applyAlignment="1" applyProtection="1">
      <alignment vertical="center"/>
      <protection/>
    </xf>
    <xf numFmtId="10" fontId="89" fillId="39" borderId="17" xfId="0" applyNumberFormat="1" applyFont="1" applyFill="1" applyBorder="1" applyAlignment="1">
      <alignment horizontal="center"/>
    </xf>
    <xf numFmtId="10" fontId="89" fillId="0" borderId="17" xfId="0" applyNumberFormat="1" applyFont="1" applyBorder="1" applyAlignment="1">
      <alignment horizontal="center"/>
    </xf>
    <xf numFmtId="0" fontId="85" fillId="26" borderId="17" xfId="55" applyFont="1" applyFill="1" applyBorder="1" applyAlignment="1" applyProtection="1">
      <alignment vertical="center"/>
      <protection/>
    </xf>
    <xf numFmtId="10" fontId="89" fillId="0" borderId="17" xfId="0" applyNumberFormat="1" applyFont="1" applyFill="1" applyBorder="1" applyAlignment="1">
      <alignment horizontal="center"/>
    </xf>
    <xf numFmtId="10" fontId="90" fillId="0" borderId="17" xfId="0" applyNumberFormat="1" applyFont="1" applyFill="1" applyBorder="1" applyAlignment="1">
      <alignment horizontal="center"/>
    </xf>
    <xf numFmtId="0" fontId="85" fillId="26" borderId="26" xfId="0" applyFont="1" applyFill="1" applyBorder="1" applyAlignment="1">
      <alignment horizontal="center" vertical="center" wrapText="1"/>
    </xf>
    <xf numFmtId="0" fontId="85" fillId="26" borderId="27" xfId="0" applyFont="1" applyFill="1" applyBorder="1" applyAlignment="1">
      <alignment horizontal="center" vertical="center" wrapText="1"/>
    </xf>
    <xf numFmtId="0" fontId="85" fillId="26" borderId="28" xfId="0" applyFont="1" applyFill="1" applyBorder="1" applyAlignment="1">
      <alignment horizontal="center" vertical="center" wrapText="1"/>
    </xf>
    <xf numFmtId="0" fontId="85" fillId="26" borderId="29" xfId="0" applyFont="1" applyFill="1" applyBorder="1" applyAlignment="1">
      <alignment horizontal="center" vertical="center" wrapText="1"/>
    </xf>
    <xf numFmtId="0" fontId="91" fillId="26" borderId="26" xfId="0" applyFont="1" applyFill="1" applyBorder="1" applyAlignment="1">
      <alignment horizontal="center" vertical="center" wrapText="1"/>
    </xf>
    <xf numFmtId="0" fontId="91" fillId="26" borderId="24" xfId="0" applyFont="1" applyFill="1" applyBorder="1" applyAlignment="1">
      <alignment horizontal="center" vertical="center" wrapText="1"/>
    </xf>
    <xf numFmtId="0" fontId="91" fillId="26" borderId="27" xfId="0" applyFont="1" applyFill="1" applyBorder="1" applyAlignment="1">
      <alignment horizontal="center" vertical="center" wrapText="1"/>
    </xf>
    <xf numFmtId="0" fontId="92" fillId="26" borderId="28" xfId="0" applyFont="1" applyFill="1" applyBorder="1" applyAlignment="1" applyProtection="1">
      <alignment horizontal="center" vertical="center"/>
      <protection/>
    </xf>
    <xf numFmtId="0" fontId="92" fillId="26" borderId="30" xfId="0" applyFont="1" applyFill="1" applyBorder="1" applyAlignment="1" applyProtection="1">
      <alignment horizontal="center" vertical="center"/>
      <protection/>
    </xf>
    <xf numFmtId="0" fontId="92" fillId="26" borderId="31" xfId="0" applyFont="1" applyFill="1" applyBorder="1" applyAlignment="1" applyProtection="1">
      <alignment horizontal="center" vertical="center"/>
      <protection/>
    </xf>
    <xf numFmtId="0" fontId="87" fillId="26" borderId="26" xfId="0" applyFont="1" applyFill="1" applyBorder="1" applyAlignment="1">
      <alignment horizontal="center"/>
    </xf>
    <xf numFmtId="0" fontId="87" fillId="26" borderId="32" xfId="0" applyFont="1" applyFill="1" applyBorder="1" applyAlignment="1">
      <alignment horizontal="center"/>
    </xf>
    <xf numFmtId="0" fontId="87" fillId="26" borderId="33" xfId="0" applyFont="1" applyFill="1" applyBorder="1" applyAlignment="1">
      <alignment horizontal="center"/>
    </xf>
    <xf numFmtId="0" fontId="87" fillId="26" borderId="24" xfId="0" applyFont="1" applyFill="1" applyBorder="1" applyAlignment="1">
      <alignment horizontal="center"/>
    </xf>
    <xf numFmtId="0" fontId="87" fillId="26" borderId="0" xfId="0" applyFont="1" applyFill="1" applyBorder="1" applyAlignment="1">
      <alignment horizontal="center"/>
    </xf>
    <xf numFmtId="0" fontId="87" fillId="26" borderId="23" xfId="0" applyFont="1" applyFill="1" applyBorder="1" applyAlignment="1">
      <alignment horizontal="center"/>
    </xf>
    <xf numFmtId="0" fontId="88" fillId="26" borderId="34" xfId="0" applyFont="1" applyFill="1" applyBorder="1" applyAlignment="1" applyProtection="1">
      <alignment horizontal="center" vertical="center"/>
      <protection/>
    </xf>
    <xf numFmtId="0" fontId="88" fillId="26" borderId="35" xfId="0" applyFont="1" applyFill="1" applyBorder="1" applyAlignment="1" applyProtection="1">
      <alignment horizontal="center" vertical="center"/>
      <protection/>
    </xf>
    <xf numFmtId="0" fontId="88" fillId="26" borderId="36" xfId="0" applyFont="1" applyFill="1" applyBorder="1" applyAlignment="1" applyProtection="1">
      <alignment horizontal="center" vertical="center"/>
      <protection/>
    </xf>
    <xf numFmtId="49" fontId="74" fillId="34" borderId="37" xfId="0" applyNumberFormat="1" applyFont="1" applyFill="1" applyBorder="1" applyAlignment="1">
      <alignment horizontal="left" wrapText="1"/>
    </xf>
    <xf numFmtId="49" fontId="74" fillId="34" borderId="0" xfId="0" applyNumberFormat="1" applyFont="1" applyFill="1" applyBorder="1" applyAlignment="1">
      <alignment horizontal="left" wrapText="1"/>
    </xf>
    <xf numFmtId="0" fontId="83" fillId="38" borderId="38" xfId="0" applyFont="1" applyFill="1" applyBorder="1" applyAlignment="1">
      <alignment horizontal="center" vertical="center" wrapText="1"/>
    </xf>
    <xf numFmtId="0" fontId="83" fillId="38" borderId="39" xfId="0" applyFont="1" applyFill="1" applyBorder="1" applyAlignment="1">
      <alignment horizontal="center" vertical="center" wrapText="1"/>
    </xf>
    <xf numFmtId="0" fontId="83" fillId="38" borderId="40" xfId="0" applyFont="1" applyFill="1" applyBorder="1" applyAlignment="1">
      <alignment horizontal="center" vertical="center" wrapText="1"/>
    </xf>
    <xf numFmtId="0" fontId="83" fillId="38" borderId="41" xfId="0" applyFont="1" applyFill="1" applyBorder="1" applyAlignment="1">
      <alignment horizontal="center" vertical="center" wrapText="1"/>
    </xf>
    <xf numFmtId="0" fontId="83" fillId="38" borderId="42" xfId="0" applyFont="1" applyFill="1" applyBorder="1" applyAlignment="1">
      <alignment horizontal="center" vertical="center" wrapText="1"/>
    </xf>
    <xf numFmtId="0" fontId="83" fillId="38" borderId="43" xfId="0" applyFont="1" applyFill="1" applyBorder="1" applyAlignment="1">
      <alignment horizontal="center" vertical="center" wrapText="1"/>
    </xf>
    <xf numFmtId="0" fontId="83" fillId="38" borderId="44" xfId="0" applyFont="1" applyFill="1" applyBorder="1" applyAlignment="1">
      <alignment horizontal="center" vertical="center" wrapText="1"/>
    </xf>
    <xf numFmtId="0" fontId="83" fillId="38" borderId="45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 wrapText="1"/>
    </xf>
    <xf numFmtId="0" fontId="83" fillId="38" borderId="46" xfId="0" applyFont="1" applyFill="1" applyBorder="1" applyAlignment="1">
      <alignment horizontal="center" vertical="center" wrapText="1"/>
    </xf>
    <xf numFmtId="0" fontId="83" fillId="38" borderId="47" xfId="0" applyFont="1" applyFill="1" applyBorder="1" applyAlignment="1">
      <alignment horizontal="center" vertical="center" wrapText="1"/>
    </xf>
    <xf numFmtId="0" fontId="93" fillId="38" borderId="48" xfId="0" applyFont="1" applyFill="1" applyBorder="1" applyAlignment="1">
      <alignment horizontal="center" vertical="center" wrapText="1"/>
    </xf>
    <xf numFmtId="0" fontId="93" fillId="38" borderId="0" xfId="0" applyFont="1" applyFill="1" applyBorder="1" applyAlignment="1">
      <alignment horizontal="center" vertical="center" wrapText="1"/>
    </xf>
    <xf numFmtId="0" fontId="93" fillId="38" borderId="42" xfId="0" applyFont="1" applyFill="1" applyBorder="1" applyAlignment="1">
      <alignment horizontal="center" vertical="center" wrapText="1"/>
    </xf>
    <xf numFmtId="0" fontId="93" fillId="38" borderId="46" xfId="0" applyFont="1" applyFill="1" applyBorder="1" applyAlignment="1">
      <alignment horizontal="center" vertical="center" wrapText="1"/>
    </xf>
    <xf numFmtId="0" fontId="93" fillId="38" borderId="49" xfId="0" applyFont="1" applyFill="1" applyBorder="1" applyAlignment="1">
      <alignment horizontal="center" vertical="center" wrapText="1"/>
    </xf>
    <xf numFmtId="0" fontId="93" fillId="38" borderId="47" xfId="0" applyFont="1" applyFill="1" applyBorder="1" applyAlignment="1">
      <alignment horizontal="center" vertical="center" wrapText="1"/>
    </xf>
    <xf numFmtId="0" fontId="93" fillId="38" borderId="50" xfId="0" applyFont="1" applyFill="1" applyBorder="1" applyAlignment="1">
      <alignment horizontal="center" vertical="center" wrapText="1"/>
    </xf>
    <xf numFmtId="0" fontId="93" fillId="38" borderId="41" xfId="0" applyFont="1" applyFill="1" applyBorder="1" applyAlignment="1">
      <alignment horizontal="center" vertical="center" wrapText="1"/>
    </xf>
    <xf numFmtId="0" fontId="93" fillId="38" borderId="43" xfId="0" applyFont="1" applyFill="1" applyBorder="1" applyAlignment="1">
      <alignment horizontal="center" vertical="center" wrapText="1"/>
    </xf>
    <xf numFmtId="0" fontId="94" fillId="38" borderId="51" xfId="0" applyFont="1" applyFill="1" applyBorder="1" applyAlignment="1">
      <alignment horizontal="center" vertical="center" wrapText="1"/>
    </xf>
    <xf numFmtId="0" fontId="94" fillId="38" borderId="42" xfId="0" applyFont="1" applyFill="1" applyBorder="1" applyAlignment="1">
      <alignment horizontal="center" vertical="center" wrapText="1"/>
    </xf>
    <xf numFmtId="0" fontId="83" fillId="38" borderId="52" xfId="0" applyFont="1" applyFill="1" applyBorder="1" applyAlignment="1">
      <alignment horizontal="center" vertical="center" wrapText="1"/>
    </xf>
    <xf numFmtId="0" fontId="83" fillId="38" borderId="53" xfId="0" applyFont="1" applyFill="1" applyBorder="1" applyAlignment="1">
      <alignment horizontal="center" vertical="center" wrapText="1"/>
    </xf>
    <xf numFmtId="0" fontId="83" fillId="38" borderId="54" xfId="0" applyFont="1" applyFill="1" applyBorder="1" applyAlignment="1">
      <alignment horizontal="center" vertical="center" wrapText="1"/>
    </xf>
    <xf numFmtId="0" fontId="83" fillId="38" borderId="55" xfId="0" applyFont="1" applyFill="1" applyBorder="1" applyAlignment="1">
      <alignment horizontal="center" vertical="center" wrapText="1"/>
    </xf>
    <xf numFmtId="0" fontId="83" fillId="38" borderId="56" xfId="0" applyFont="1" applyFill="1" applyBorder="1" applyAlignment="1">
      <alignment horizontal="center" vertical="center" wrapText="1"/>
    </xf>
    <xf numFmtId="0" fontId="83" fillId="38" borderId="57" xfId="0" applyFont="1" applyFill="1" applyBorder="1" applyAlignment="1">
      <alignment horizontal="center" vertical="center" wrapText="1"/>
    </xf>
    <xf numFmtId="0" fontId="94" fillId="38" borderId="47" xfId="0" applyFont="1" applyFill="1" applyBorder="1" applyAlignment="1">
      <alignment horizontal="center" vertical="center" wrapText="1"/>
    </xf>
    <xf numFmtId="0" fontId="94" fillId="38" borderId="0" xfId="0" applyFont="1" applyFill="1" applyBorder="1" applyAlignment="1">
      <alignment horizontal="center" vertical="center" wrapText="1"/>
    </xf>
    <xf numFmtId="0" fontId="95" fillId="38" borderId="46" xfId="0" applyFont="1" applyFill="1" applyBorder="1" applyAlignment="1">
      <alignment horizontal="center" vertical="center" wrapText="1"/>
    </xf>
    <xf numFmtId="0" fontId="95" fillId="38" borderId="48" xfId="0" applyFont="1" applyFill="1" applyBorder="1" applyAlignment="1">
      <alignment horizontal="center" vertical="center" wrapText="1"/>
    </xf>
    <xf numFmtId="0" fontId="95" fillId="38" borderId="47" xfId="0" applyFont="1" applyFill="1" applyBorder="1" applyAlignment="1">
      <alignment horizontal="center" vertical="center" wrapText="1"/>
    </xf>
    <xf numFmtId="0" fontId="95" fillId="38" borderId="0" xfId="0" applyFont="1" applyFill="1" applyBorder="1" applyAlignment="1">
      <alignment horizontal="center" vertical="center" wrapText="1"/>
    </xf>
    <xf numFmtId="0" fontId="95" fillId="38" borderId="41" xfId="0" applyFont="1" applyFill="1" applyBorder="1" applyAlignment="1">
      <alignment horizontal="center" vertical="center" wrapText="1"/>
    </xf>
    <xf numFmtId="0" fontId="95" fillId="38" borderId="42" xfId="0" applyFont="1" applyFill="1" applyBorder="1" applyAlignment="1">
      <alignment horizontal="center" vertical="center" wrapText="1"/>
    </xf>
    <xf numFmtId="0" fontId="83" fillId="38" borderId="58" xfId="0" applyFont="1" applyFill="1" applyBorder="1" applyAlignment="1">
      <alignment horizontal="center" vertical="center" wrapText="1"/>
    </xf>
    <xf numFmtId="0" fontId="83" fillId="38" borderId="59" xfId="0" applyFont="1" applyFill="1" applyBorder="1" applyAlignment="1">
      <alignment horizontal="center" vertical="center" wrapText="1"/>
    </xf>
    <xf numFmtId="0" fontId="83" fillId="38" borderId="60" xfId="0" applyFont="1" applyFill="1" applyBorder="1" applyAlignment="1">
      <alignment horizontal="center" vertical="center" wrapText="1"/>
    </xf>
    <xf numFmtId="172" fontId="74" fillId="0" borderId="61" xfId="48" applyNumberFormat="1" applyFont="1" applyBorder="1" applyAlignment="1">
      <alignment horizontal="center"/>
    </xf>
    <xf numFmtId="172" fontId="74" fillId="34" borderId="11" xfId="0" applyNumberFormat="1" applyFont="1" applyFill="1" applyBorder="1" applyAlignment="1">
      <alignment horizontal="center" wrapText="1"/>
    </xf>
    <xf numFmtId="172" fontId="74" fillId="34" borderId="12" xfId="0" applyNumberFormat="1" applyFont="1" applyFill="1" applyBorder="1" applyAlignment="1">
      <alignment horizontal="center" wrapText="1"/>
    </xf>
    <xf numFmtId="0" fontId="73" fillId="0" borderId="11" xfId="0" applyFont="1" applyBorder="1" applyAlignment="1">
      <alignment horizontal="center"/>
    </xf>
    <xf numFmtId="0" fontId="73" fillId="0" borderId="62" xfId="0" applyFont="1" applyBorder="1" applyAlignment="1">
      <alignment horizontal="center"/>
    </xf>
    <xf numFmtId="172" fontId="74" fillId="34" borderId="11" xfId="0" applyNumberFormat="1" applyFont="1" applyFill="1" applyBorder="1" applyAlignment="1">
      <alignment vertical="center" wrapText="1"/>
    </xf>
    <xf numFmtId="172" fontId="74" fillId="34" borderId="12" xfId="0" applyNumberFormat="1" applyFont="1" applyFill="1" applyBorder="1" applyAlignment="1">
      <alignment vertical="center" wrapText="1"/>
    </xf>
    <xf numFmtId="0" fontId="73" fillId="0" borderId="63" xfId="0" applyFont="1" applyBorder="1" applyAlignment="1">
      <alignment horizontal="center"/>
    </xf>
    <xf numFmtId="0" fontId="73" fillId="0" borderId="61" xfId="0" applyFont="1" applyBorder="1" applyAlignment="1">
      <alignment horizontal="center"/>
    </xf>
    <xf numFmtId="0" fontId="73" fillId="0" borderId="37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83" fillId="38" borderId="48" xfId="0" applyFont="1" applyFill="1" applyBorder="1" applyAlignment="1">
      <alignment horizontal="center" vertical="center" wrapText="1"/>
    </xf>
    <xf numFmtId="0" fontId="83" fillId="38" borderId="0" xfId="0" applyFont="1" applyFill="1" applyBorder="1" applyAlignment="1">
      <alignment horizontal="center" vertical="center" wrapText="1"/>
    </xf>
    <xf numFmtId="0" fontId="94" fillId="38" borderId="41" xfId="0" applyFont="1" applyFill="1" applyBorder="1" applyAlignment="1">
      <alignment horizontal="center" vertical="center" wrapText="1"/>
    </xf>
    <xf numFmtId="172" fontId="74" fillId="0" borderId="61" xfId="0" applyNumberFormat="1" applyFont="1" applyBorder="1" applyAlignment="1">
      <alignment horizontal="center"/>
    </xf>
    <xf numFmtId="172" fontId="93" fillId="38" borderId="46" xfId="48" applyNumberFormat="1" applyFont="1" applyFill="1" applyBorder="1" applyAlignment="1">
      <alignment horizontal="center" vertical="center" wrapText="1"/>
    </xf>
    <xf numFmtId="172" fontId="93" fillId="38" borderId="48" xfId="48" applyNumberFormat="1" applyFont="1" applyFill="1" applyBorder="1" applyAlignment="1">
      <alignment horizontal="center" vertical="center" wrapText="1"/>
    </xf>
    <xf numFmtId="172" fontId="93" fillId="38" borderId="47" xfId="48" applyNumberFormat="1" applyFont="1" applyFill="1" applyBorder="1" applyAlignment="1">
      <alignment horizontal="center" vertical="center" wrapText="1"/>
    </xf>
    <xf numFmtId="172" fontId="93" fillId="38" borderId="0" xfId="48" applyNumberFormat="1" applyFont="1" applyFill="1" applyBorder="1" applyAlignment="1">
      <alignment horizontal="center" vertical="center" wrapText="1"/>
    </xf>
    <xf numFmtId="172" fontId="93" fillId="38" borderId="41" xfId="48" applyNumberFormat="1" applyFont="1" applyFill="1" applyBorder="1" applyAlignment="1">
      <alignment horizontal="center" vertical="center" wrapText="1"/>
    </xf>
    <xf numFmtId="172" fontId="93" fillId="38" borderId="42" xfId="48" applyNumberFormat="1" applyFont="1" applyFill="1" applyBorder="1" applyAlignment="1">
      <alignment horizontal="center" vertical="center" wrapText="1"/>
    </xf>
    <xf numFmtId="172" fontId="93" fillId="38" borderId="49" xfId="48" applyNumberFormat="1" applyFont="1" applyFill="1" applyBorder="1" applyAlignment="1">
      <alignment horizontal="center" vertical="center" wrapText="1"/>
    </xf>
    <xf numFmtId="172" fontId="93" fillId="38" borderId="50" xfId="48" applyNumberFormat="1" applyFont="1" applyFill="1" applyBorder="1" applyAlignment="1">
      <alignment horizontal="center" vertical="center" wrapText="1"/>
    </xf>
    <xf numFmtId="172" fontId="93" fillId="38" borderId="43" xfId="48" applyNumberFormat="1" applyFont="1" applyFill="1" applyBorder="1" applyAlignment="1">
      <alignment horizontal="center" vertical="center" wrapText="1"/>
    </xf>
    <xf numFmtId="172" fontId="83" fillId="38" borderId="42" xfId="48" applyNumberFormat="1" applyFont="1" applyFill="1" applyBorder="1" applyAlignment="1">
      <alignment horizontal="center" vertical="center" wrapText="1"/>
    </xf>
    <xf numFmtId="172" fontId="83" fillId="38" borderId="41" xfId="48" applyNumberFormat="1" applyFont="1" applyFill="1" applyBorder="1" applyAlignment="1">
      <alignment horizontal="center" vertical="center" wrapText="1"/>
    </xf>
    <xf numFmtId="172" fontId="83" fillId="38" borderId="43" xfId="48" applyNumberFormat="1" applyFont="1" applyFill="1" applyBorder="1" applyAlignment="1">
      <alignment horizontal="center" vertical="center" wrapText="1"/>
    </xf>
    <xf numFmtId="0" fontId="84" fillId="38" borderId="55" xfId="0" applyFont="1" applyFill="1" applyBorder="1" applyAlignment="1">
      <alignment horizontal="center" vertical="center" wrapText="1"/>
    </xf>
    <xf numFmtId="0" fontId="84" fillId="38" borderId="56" xfId="0" applyFont="1" applyFill="1" applyBorder="1" applyAlignment="1">
      <alignment horizontal="center" vertical="center" wrapText="1"/>
    </xf>
    <xf numFmtId="0" fontId="84" fillId="38" borderId="57" xfId="0" applyFont="1" applyFill="1" applyBorder="1" applyAlignment="1">
      <alignment horizontal="center" vertical="center" wrapText="1"/>
    </xf>
    <xf numFmtId="0" fontId="84" fillId="38" borderId="38" xfId="0" applyFont="1" applyFill="1" applyBorder="1" applyAlignment="1">
      <alignment horizontal="center" vertical="center" wrapText="1"/>
    </xf>
    <xf numFmtId="0" fontId="84" fillId="38" borderId="39" xfId="0" applyFont="1" applyFill="1" applyBorder="1" applyAlignment="1">
      <alignment horizontal="center" vertical="center" wrapText="1"/>
    </xf>
    <xf numFmtId="0" fontId="84" fillId="38" borderId="40" xfId="0" applyFont="1" applyFill="1" applyBorder="1" applyAlignment="1">
      <alignment horizontal="center" vertical="center" wrapText="1"/>
    </xf>
    <xf numFmtId="172" fontId="84" fillId="38" borderId="58" xfId="48" applyNumberFormat="1" applyFont="1" applyFill="1" applyBorder="1" applyAlignment="1">
      <alignment horizontal="center" vertical="center" wrapText="1"/>
    </xf>
    <xf numFmtId="172" fontId="84" fillId="38" borderId="59" xfId="48" applyNumberFormat="1" applyFont="1" applyFill="1" applyBorder="1" applyAlignment="1">
      <alignment horizontal="center" vertical="center" wrapText="1"/>
    </xf>
    <xf numFmtId="172" fontId="94" fillId="38" borderId="58" xfId="48" applyNumberFormat="1" applyFont="1" applyFill="1" applyBorder="1" applyAlignment="1">
      <alignment horizontal="center" vertical="center" wrapText="1"/>
    </xf>
    <xf numFmtId="172" fontId="94" fillId="38" borderId="59" xfId="48" applyNumberFormat="1" applyFont="1" applyFill="1" applyBorder="1" applyAlignment="1">
      <alignment horizontal="center" vertical="center" wrapText="1"/>
    </xf>
    <xf numFmtId="172" fontId="94" fillId="38" borderId="60" xfId="48" applyNumberFormat="1" applyFont="1" applyFill="1" applyBorder="1" applyAlignment="1">
      <alignment horizontal="center" vertical="center" wrapText="1"/>
    </xf>
    <xf numFmtId="172" fontId="93" fillId="38" borderId="64" xfId="48" applyNumberFormat="1" applyFont="1" applyFill="1" applyBorder="1" applyAlignment="1">
      <alignment horizontal="center" vertical="center" wrapText="1"/>
    </xf>
    <xf numFmtId="172" fontId="93" fillId="38" borderId="65" xfId="48" applyNumberFormat="1" applyFont="1" applyFill="1" applyBorder="1" applyAlignment="1">
      <alignment horizontal="center" vertical="center" wrapText="1"/>
    </xf>
    <xf numFmtId="172" fontId="93" fillId="38" borderId="52" xfId="48" applyNumberFormat="1" applyFont="1" applyFill="1" applyBorder="1" applyAlignment="1">
      <alignment horizontal="center" vertical="center" wrapText="1"/>
    </xf>
    <xf numFmtId="172" fontId="93" fillId="38" borderId="66" xfId="48" applyNumberFormat="1" applyFont="1" applyFill="1" applyBorder="1" applyAlignment="1">
      <alignment horizontal="center" vertical="center" wrapText="1"/>
    </xf>
    <xf numFmtId="172" fontId="93" fillId="38" borderId="53" xfId="48" applyNumberFormat="1" applyFont="1" applyFill="1" applyBorder="1" applyAlignment="1">
      <alignment horizontal="center" vertical="center" wrapText="1"/>
    </xf>
    <xf numFmtId="172" fontId="93" fillId="38" borderId="67" xfId="48" applyNumberFormat="1" applyFont="1" applyFill="1" applyBorder="1" applyAlignment="1">
      <alignment horizontal="center" vertical="center" wrapText="1"/>
    </xf>
    <xf numFmtId="172" fontId="93" fillId="38" borderId="68" xfId="48" applyNumberFormat="1" applyFont="1" applyFill="1" applyBorder="1" applyAlignment="1">
      <alignment horizontal="center" vertical="center" wrapText="1"/>
    </xf>
    <xf numFmtId="172" fontId="93" fillId="38" borderId="54" xfId="48" applyNumberFormat="1" applyFont="1" applyFill="1" applyBorder="1" applyAlignment="1">
      <alignment horizontal="center" vertical="center" wrapText="1"/>
    </xf>
    <xf numFmtId="172" fontId="83" fillId="38" borderId="0" xfId="48" applyNumberFormat="1" applyFont="1" applyFill="1" applyBorder="1" applyAlignment="1">
      <alignment horizontal="center" vertical="center" wrapText="1"/>
    </xf>
    <xf numFmtId="172" fontId="83" fillId="38" borderId="68" xfId="48" applyNumberFormat="1" applyFont="1" applyFill="1" applyBorder="1" applyAlignment="1">
      <alignment horizontal="center" vertical="center" wrapText="1"/>
    </xf>
    <xf numFmtId="172" fontId="83" fillId="38" borderId="58" xfId="48" applyNumberFormat="1" applyFont="1" applyFill="1" applyBorder="1" applyAlignment="1">
      <alignment horizontal="center" vertical="center" wrapText="1"/>
    </xf>
    <xf numFmtId="172" fontId="83" fillId="38" borderId="59" xfId="48" applyNumberFormat="1" applyFont="1" applyFill="1" applyBorder="1" applyAlignment="1">
      <alignment horizontal="center" vertical="center" wrapText="1"/>
    </xf>
    <xf numFmtId="172" fontId="83" fillId="38" borderId="60" xfId="48" applyNumberFormat="1" applyFont="1" applyFill="1" applyBorder="1" applyAlignment="1">
      <alignment horizontal="center" vertical="center" wrapText="1"/>
    </xf>
    <xf numFmtId="172" fontId="83" fillId="38" borderId="39" xfId="48" applyNumberFormat="1" applyFont="1" applyFill="1" applyBorder="1" applyAlignment="1">
      <alignment horizontal="center" vertical="center" wrapText="1"/>
    </xf>
    <xf numFmtId="172" fontId="83" fillId="38" borderId="40" xfId="48" applyNumberFormat="1" applyFont="1" applyFill="1" applyBorder="1" applyAlignment="1">
      <alignment horizontal="center" vertical="center" wrapText="1"/>
    </xf>
    <xf numFmtId="172" fontId="83" fillId="38" borderId="56" xfId="48" applyNumberFormat="1" applyFont="1" applyFill="1" applyBorder="1" applyAlignment="1">
      <alignment horizontal="center" vertical="center" wrapText="1"/>
    </xf>
    <xf numFmtId="172" fontId="83" fillId="38" borderId="57" xfId="48" applyNumberFormat="1" applyFont="1" applyFill="1" applyBorder="1" applyAlignment="1">
      <alignment horizontal="center" vertical="center" wrapText="1"/>
    </xf>
    <xf numFmtId="172" fontId="83" fillId="38" borderId="69" xfId="48" applyNumberFormat="1" applyFont="1" applyFill="1" applyBorder="1" applyAlignment="1">
      <alignment horizontal="center" vertical="center" wrapText="1"/>
    </xf>
    <xf numFmtId="172" fontId="83" fillId="38" borderId="70" xfId="48" applyNumberFormat="1" applyFont="1" applyFill="1" applyBorder="1" applyAlignment="1">
      <alignment horizontal="center" vertical="center" wrapText="1"/>
    </xf>
    <xf numFmtId="172" fontId="84" fillId="38" borderId="60" xfId="48" applyNumberFormat="1" applyFont="1" applyFill="1" applyBorder="1" applyAlignment="1">
      <alignment horizontal="center" vertical="center" wrapText="1"/>
    </xf>
    <xf numFmtId="172" fontId="83" fillId="38" borderId="71" xfId="48" applyNumberFormat="1" applyFont="1" applyFill="1" applyBorder="1" applyAlignment="1">
      <alignment horizontal="center" vertical="center" wrapText="1"/>
    </xf>
    <xf numFmtId="172" fontId="83" fillId="38" borderId="72" xfId="48" applyNumberFormat="1" applyFont="1" applyFill="1" applyBorder="1" applyAlignment="1">
      <alignment horizontal="center" vertical="center" wrapText="1"/>
    </xf>
    <xf numFmtId="172" fontId="95" fillId="38" borderId="64" xfId="48" applyNumberFormat="1" applyFont="1" applyFill="1" applyBorder="1" applyAlignment="1">
      <alignment horizontal="center" vertical="center" wrapText="1"/>
    </xf>
    <xf numFmtId="172" fontId="95" fillId="38" borderId="65" xfId="48" applyNumberFormat="1" applyFont="1" applyFill="1" applyBorder="1" applyAlignment="1">
      <alignment horizontal="center" vertical="center" wrapText="1"/>
    </xf>
    <xf numFmtId="172" fontId="95" fillId="38" borderId="52" xfId="48" applyNumberFormat="1" applyFont="1" applyFill="1" applyBorder="1" applyAlignment="1">
      <alignment horizontal="center" vertical="center" wrapText="1"/>
    </xf>
    <xf numFmtId="172" fontId="95" fillId="38" borderId="66" xfId="48" applyNumberFormat="1" applyFont="1" applyFill="1" applyBorder="1" applyAlignment="1">
      <alignment horizontal="center" vertical="center" wrapText="1"/>
    </xf>
    <xf numFmtId="172" fontId="95" fillId="38" borderId="0" xfId="48" applyNumberFormat="1" applyFont="1" applyFill="1" applyBorder="1" applyAlignment="1">
      <alignment horizontal="center" vertical="center" wrapText="1"/>
    </xf>
    <xf numFmtId="172" fontId="95" fillId="38" borderId="53" xfId="48" applyNumberFormat="1" applyFont="1" applyFill="1" applyBorder="1" applyAlignment="1">
      <alignment horizontal="center" vertical="center" wrapText="1"/>
    </xf>
    <xf numFmtId="172" fontId="95" fillId="38" borderId="67" xfId="48" applyNumberFormat="1" applyFont="1" applyFill="1" applyBorder="1" applyAlignment="1">
      <alignment horizontal="center" vertical="center" wrapText="1"/>
    </xf>
    <xf numFmtId="172" fontId="95" fillId="38" borderId="68" xfId="48" applyNumberFormat="1" applyFont="1" applyFill="1" applyBorder="1" applyAlignment="1">
      <alignment horizontal="center" vertical="center" wrapText="1"/>
    </xf>
    <xf numFmtId="172" fontId="95" fillId="38" borderId="54" xfId="48" applyNumberFormat="1" applyFont="1" applyFill="1" applyBorder="1" applyAlignment="1">
      <alignment horizontal="center" vertical="center" wrapText="1"/>
    </xf>
    <xf numFmtId="172" fontId="96" fillId="38" borderId="66" xfId="48" applyNumberFormat="1" applyFont="1" applyFill="1" applyBorder="1" applyAlignment="1">
      <alignment horizontal="center" vertical="center" wrapText="1"/>
    </xf>
    <xf numFmtId="172" fontId="96" fillId="38" borderId="0" xfId="48" applyNumberFormat="1" applyFont="1" applyFill="1" applyBorder="1" applyAlignment="1">
      <alignment horizontal="center" vertical="center" wrapText="1"/>
    </xf>
    <xf numFmtId="0" fontId="84" fillId="38" borderId="47" xfId="0" applyFont="1" applyFill="1" applyBorder="1" applyAlignment="1">
      <alignment horizontal="center" vertical="center" wrapText="1"/>
    </xf>
    <xf numFmtId="0" fontId="84" fillId="38" borderId="44" xfId="0" applyFont="1" applyFill="1" applyBorder="1" applyAlignment="1">
      <alignment horizontal="center" vertical="center" wrapText="1"/>
    </xf>
    <xf numFmtId="0" fontId="84" fillId="38" borderId="45" xfId="0" applyFont="1" applyFill="1" applyBorder="1" applyAlignment="1">
      <alignment horizontal="center" vertical="center" wrapText="1"/>
    </xf>
    <xf numFmtId="0" fontId="84" fillId="38" borderId="19" xfId="0" applyFont="1" applyFill="1" applyBorder="1" applyAlignment="1">
      <alignment horizontal="center" vertical="center" wrapText="1"/>
    </xf>
    <xf numFmtId="172" fontId="95" fillId="38" borderId="46" xfId="48" applyNumberFormat="1" applyFont="1" applyFill="1" applyBorder="1" applyAlignment="1">
      <alignment horizontal="center" vertical="center" wrapText="1"/>
    </xf>
    <xf numFmtId="172" fontId="95" fillId="38" borderId="48" xfId="48" applyNumberFormat="1" applyFont="1" applyFill="1" applyBorder="1" applyAlignment="1">
      <alignment horizontal="center" vertical="center" wrapText="1"/>
    </xf>
    <xf numFmtId="172" fontId="95" fillId="38" borderId="47" xfId="48" applyNumberFormat="1" applyFont="1" applyFill="1" applyBorder="1" applyAlignment="1">
      <alignment horizontal="center" vertical="center" wrapText="1"/>
    </xf>
    <xf numFmtId="172" fontId="95" fillId="38" borderId="41" xfId="48" applyNumberFormat="1" applyFont="1" applyFill="1" applyBorder="1" applyAlignment="1">
      <alignment horizontal="center" vertical="center" wrapText="1"/>
    </xf>
    <xf numFmtId="172" fontId="95" fillId="38" borderId="42" xfId="48" applyNumberFormat="1" applyFont="1" applyFill="1" applyBorder="1" applyAlignment="1">
      <alignment horizontal="center" vertical="center" wrapText="1"/>
    </xf>
    <xf numFmtId="172" fontId="84" fillId="38" borderId="42" xfId="48" applyNumberFormat="1" applyFont="1" applyFill="1" applyBorder="1" applyAlignment="1">
      <alignment horizontal="center" vertical="center" wrapText="1"/>
    </xf>
    <xf numFmtId="0" fontId="96" fillId="38" borderId="41" xfId="0" applyFont="1" applyFill="1" applyBorder="1" applyAlignment="1">
      <alignment horizontal="center" vertical="center" wrapText="1"/>
    </xf>
    <xf numFmtId="0" fontId="96" fillId="38" borderId="42" xfId="0" applyFont="1" applyFill="1" applyBorder="1" applyAlignment="1">
      <alignment horizontal="center" vertical="center" wrapText="1"/>
    </xf>
    <xf numFmtId="172" fontId="84" fillId="38" borderId="43" xfId="48" applyNumberFormat="1" applyFont="1" applyFill="1" applyBorder="1" applyAlignment="1">
      <alignment horizontal="center" vertical="center" wrapText="1"/>
    </xf>
    <xf numFmtId="0" fontId="84" fillId="38" borderId="48" xfId="0" applyFont="1" applyFill="1" applyBorder="1" applyAlignment="1">
      <alignment horizontal="center" vertical="center" wrapText="1"/>
    </xf>
    <xf numFmtId="0" fontId="84" fillId="38" borderId="0" xfId="0" applyFont="1" applyFill="1" applyBorder="1" applyAlignment="1">
      <alignment horizontal="center" vertical="center" wrapText="1"/>
    </xf>
    <xf numFmtId="172" fontId="74" fillId="40" borderId="37" xfId="48" applyNumberFormat="1" applyFont="1" applyFill="1" applyBorder="1" applyAlignment="1">
      <alignment horizontal="center" wrapText="1"/>
    </xf>
    <xf numFmtId="172" fontId="74" fillId="40" borderId="0" xfId="48" applyNumberFormat="1" applyFont="1" applyFill="1" applyBorder="1" applyAlignment="1">
      <alignment horizontal="center" wrapText="1"/>
    </xf>
    <xf numFmtId="172" fontId="74" fillId="40" borderId="11" xfId="48" applyNumberFormat="1" applyFont="1" applyFill="1" applyBorder="1" applyAlignment="1">
      <alignment horizontal="center" wrapText="1"/>
    </xf>
    <xf numFmtId="172" fontId="74" fillId="40" borderId="12" xfId="48" applyNumberFormat="1" applyFont="1" applyFill="1" applyBorder="1" applyAlignment="1">
      <alignment horizontal="center" wrapText="1"/>
    </xf>
    <xf numFmtId="172" fontId="84" fillId="38" borderId="41" xfId="48" applyNumberFormat="1" applyFont="1" applyFill="1" applyBorder="1" applyAlignment="1">
      <alignment horizontal="center" vertical="center" wrapText="1"/>
    </xf>
    <xf numFmtId="172" fontId="84" fillId="38" borderId="56" xfId="48" applyNumberFormat="1" applyFont="1" applyFill="1" applyBorder="1" applyAlignment="1">
      <alignment horizontal="center" vertical="center" wrapText="1"/>
    </xf>
    <xf numFmtId="172" fontId="84" fillId="38" borderId="57" xfId="48" applyNumberFormat="1" applyFont="1" applyFill="1" applyBorder="1" applyAlignment="1">
      <alignment horizontal="center" vertical="center" wrapText="1"/>
    </xf>
    <xf numFmtId="172" fontId="96" fillId="38" borderId="58" xfId="48" applyNumberFormat="1" applyFont="1" applyFill="1" applyBorder="1" applyAlignment="1">
      <alignment horizontal="center" vertical="center" wrapText="1"/>
    </xf>
    <xf numFmtId="172" fontId="96" fillId="38" borderId="59" xfId="48" applyNumberFormat="1" applyFont="1" applyFill="1" applyBorder="1" applyAlignment="1">
      <alignment horizontal="center" vertical="center" wrapText="1"/>
    </xf>
    <xf numFmtId="172" fontId="96" fillId="38" borderId="60" xfId="48" applyNumberFormat="1" applyFont="1" applyFill="1" applyBorder="1" applyAlignment="1">
      <alignment horizontal="center" vertical="center" wrapText="1"/>
    </xf>
    <xf numFmtId="172" fontId="95" fillId="38" borderId="50" xfId="48" applyNumberFormat="1" applyFont="1" applyFill="1" applyBorder="1" applyAlignment="1">
      <alignment horizontal="center" vertical="center" wrapText="1"/>
    </xf>
    <xf numFmtId="172" fontId="95" fillId="38" borderId="43" xfId="48" applyNumberFormat="1" applyFont="1" applyFill="1" applyBorder="1" applyAlignment="1">
      <alignment horizontal="center" vertical="center" wrapText="1"/>
    </xf>
    <xf numFmtId="172" fontId="84" fillId="38" borderId="53" xfId="48" applyNumberFormat="1" applyFont="1" applyFill="1" applyBorder="1" applyAlignment="1">
      <alignment horizontal="center" vertical="center" wrapText="1"/>
    </xf>
    <xf numFmtId="172" fontId="74" fillId="0" borderId="11" xfId="0" applyNumberFormat="1" applyFont="1" applyFill="1" applyBorder="1" applyAlignment="1">
      <alignment horizontal="center" wrapText="1"/>
    </xf>
    <xf numFmtId="172" fontId="74" fillId="0" borderId="12" xfId="0" applyNumberFormat="1" applyFont="1" applyFill="1" applyBorder="1" applyAlignment="1">
      <alignment horizontal="center" wrapText="1"/>
    </xf>
    <xf numFmtId="0" fontId="4" fillId="36" borderId="0" xfId="0" applyFont="1" applyFill="1" applyBorder="1" applyAlignment="1" applyProtection="1">
      <alignment horizontal="center"/>
      <protection/>
    </xf>
    <xf numFmtId="0" fontId="4" fillId="36" borderId="73" xfId="0" applyFont="1" applyFill="1" applyBorder="1" applyAlignment="1" applyProtection="1">
      <alignment horizontal="center"/>
      <protection/>
    </xf>
    <xf numFmtId="0" fontId="97" fillId="37" borderId="13" xfId="0" applyFont="1" applyFill="1" applyBorder="1" applyAlignment="1">
      <alignment horizontal="center" vertical="center" wrapText="1"/>
    </xf>
    <xf numFmtId="0" fontId="97" fillId="37" borderId="14" xfId="0" applyFont="1" applyFill="1" applyBorder="1" applyAlignment="1">
      <alignment horizontal="center" vertical="center" wrapText="1"/>
    </xf>
    <xf numFmtId="0" fontId="97" fillId="37" borderId="18" xfId="0" applyFont="1" applyFill="1" applyBorder="1" applyAlignment="1">
      <alignment horizontal="center" vertical="center" wrapText="1"/>
    </xf>
    <xf numFmtId="0" fontId="97" fillId="37" borderId="13" xfId="0" applyFont="1" applyFill="1" applyBorder="1" applyAlignment="1">
      <alignment horizontal="center" vertical="center" textRotation="90" wrapText="1"/>
    </xf>
    <xf numFmtId="0" fontId="97" fillId="37" borderId="14" xfId="0" applyFont="1" applyFill="1" applyBorder="1" applyAlignment="1">
      <alignment horizontal="center" vertical="center" textRotation="90" wrapText="1"/>
    </xf>
    <xf numFmtId="0" fontId="97" fillId="37" borderId="18" xfId="0" applyFont="1" applyFill="1" applyBorder="1" applyAlignment="1">
      <alignment horizontal="center" vertical="center" textRotation="90" wrapText="1"/>
    </xf>
    <xf numFmtId="0" fontId="6" fillId="37" borderId="74" xfId="0" applyFont="1" applyFill="1" applyBorder="1" applyAlignment="1" applyProtection="1">
      <alignment horizontal="center" vertical="center"/>
      <protection/>
    </xf>
    <xf numFmtId="0" fontId="6" fillId="37" borderId="73" xfId="0" applyFont="1" applyFill="1" applyBorder="1" applyAlignment="1" applyProtection="1">
      <alignment horizontal="center" vertical="center"/>
      <protection/>
    </xf>
    <xf numFmtId="0" fontId="6" fillId="37" borderId="75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172" fontId="98" fillId="38" borderId="66" xfId="48" applyNumberFormat="1" applyFont="1" applyFill="1" applyBorder="1" applyAlignment="1">
      <alignment horizontal="center" vertical="center" wrapText="1"/>
    </xf>
    <xf numFmtId="172" fontId="98" fillId="38" borderId="0" xfId="48" applyNumberFormat="1" applyFont="1" applyFill="1" applyBorder="1" applyAlignment="1">
      <alignment horizontal="center" vertical="center" wrapText="1"/>
    </xf>
    <xf numFmtId="172" fontId="93" fillId="38" borderId="76" xfId="48" applyNumberFormat="1" applyFont="1" applyFill="1" applyBorder="1" applyAlignment="1">
      <alignment horizontal="center" vertical="center" wrapText="1"/>
    </xf>
    <xf numFmtId="172" fontId="93" fillId="38" borderId="77" xfId="48" applyNumberFormat="1" applyFont="1" applyFill="1" applyBorder="1" applyAlignment="1">
      <alignment horizontal="center" vertical="center" wrapText="1"/>
    </xf>
    <xf numFmtId="172" fontId="93" fillId="38" borderId="51" xfId="48" applyNumberFormat="1" applyFont="1" applyFill="1" applyBorder="1" applyAlignment="1">
      <alignment horizontal="center" vertical="center" wrapText="1"/>
    </xf>
    <xf numFmtId="172" fontId="93" fillId="38" borderId="71" xfId="48" applyNumberFormat="1" applyFont="1" applyFill="1" applyBorder="1" applyAlignment="1">
      <alignment horizontal="center" vertical="center" wrapText="1"/>
    </xf>
    <xf numFmtId="172" fontId="83" fillId="38" borderId="78" xfId="48" applyNumberFormat="1" applyFont="1" applyFill="1" applyBorder="1" applyAlignment="1">
      <alignment horizontal="center" vertical="center" wrapText="1"/>
    </xf>
    <xf numFmtId="172" fontId="83" fillId="38" borderId="79" xfId="48" applyNumberFormat="1" applyFont="1" applyFill="1" applyBorder="1" applyAlignment="1">
      <alignment horizontal="center" vertical="center" wrapText="1"/>
    </xf>
    <xf numFmtId="172" fontId="83" fillId="38" borderId="80" xfId="48" applyNumberFormat="1" applyFont="1" applyFill="1" applyBorder="1" applyAlignment="1">
      <alignment horizontal="center" vertical="center" wrapText="1"/>
    </xf>
    <xf numFmtId="0" fontId="91" fillId="37" borderId="26" xfId="0" applyFont="1" applyFill="1" applyBorder="1" applyAlignment="1">
      <alignment horizontal="center" vertical="center" wrapText="1"/>
    </xf>
    <xf numFmtId="0" fontId="91" fillId="37" borderId="24" xfId="0" applyFont="1" applyFill="1" applyBorder="1" applyAlignment="1">
      <alignment horizontal="center" vertical="center" wrapText="1"/>
    </xf>
    <xf numFmtId="0" fontId="91" fillId="37" borderId="27" xfId="0" applyFont="1" applyFill="1" applyBorder="1" applyAlignment="1">
      <alignment horizontal="center" vertical="center" wrapText="1"/>
    </xf>
    <xf numFmtId="10" fontId="89" fillId="0" borderId="81" xfId="0" applyNumberFormat="1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6" xfId="51"/>
    <cellStyle name="Currency" xfId="52"/>
    <cellStyle name="Currency [0]" xfId="53"/>
    <cellStyle name="Neutral" xfId="54"/>
    <cellStyle name="Normal_Actividad general_Actividad general" xfId="55"/>
    <cellStyle name="Normal_POBL REG 2009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79">
    <dxf>
      <fill>
        <patternFill>
          <bgColor rgb="FFFFFF00"/>
        </patternFill>
      </fill>
    </dxf>
    <dxf>
      <font>
        <b/>
        <i val="0"/>
        <name val="Cambria"/>
        <color theme="5" tint="-0.24993999302387238"/>
      </font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ont>
        <b/>
        <i val="0"/>
        <name val="Cambria"/>
        <color theme="5" tint="-0.24993999302387238"/>
      </font>
      <fill>
        <patternFill>
          <bgColor theme="5" tint="0.5999600291252136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ices\Configuraci&#243;n%20local\Archivos%20temporales%20de%20Internet\OLK2A\1er%20corte%20IAAPS%202009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AAPS%20a%20Junio%20%202016%20(22-07-2016)_%20Hospitales_CON%20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ES"/>
      <sheetName val="plan comunal"/>
      <sheetName val="Actividad General "/>
      <sheetName val="Actividad GES"/>
      <sheetName val="Rebaja"/>
      <sheetName val="Metas 1º Corte"/>
      <sheetName val="Metas Anuales"/>
    </sheetNames>
    <sheetDataSet>
      <sheetData sheetId="6">
        <row r="4">
          <cell r="I4" t="str">
            <v>META Nº1</v>
          </cell>
          <cell r="J4" t="str">
            <v>META Nº2</v>
          </cell>
          <cell r="K4" t="str">
            <v>META Nº3</v>
          </cell>
          <cell r="L4" t="str">
            <v>META Nº4</v>
          </cell>
          <cell r="M4" t="str">
            <v>META Nº5</v>
          </cell>
          <cell r="N4" t="str">
            <v>META Nº6</v>
          </cell>
          <cell r="O4" t="str">
            <v>META Nº7</v>
          </cell>
          <cell r="P4" t="str">
            <v>META Nº8</v>
          </cell>
          <cell r="Q4" t="str">
            <v>META Nº9</v>
          </cell>
          <cell r="R4" t="str">
            <v>META Nº10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ETA 1"/>
      <sheetName val="META 2"/>
      <sheetName val="META 3"/>
      <sheetName val="META 4"/>
      <sheetName val="META 5"/>
      <sheetName val="META 6"/>
      <sheetName val="META 7"/>
      <sheetName val="META 8"/>
      <sheetName val="META 9"/>
      <sheetName val="META 10"/>
      <sheetName val="META 11"/>
      <sheetName val="Hoja1"/>
      <sheetName val="META 12"/>
      <sheetName val="META 13"/>
      <sheetName val="Meta Corte Hosp"/>
      <sheetName val="META 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00390625" style="111" customWidth="1"/>
    <col min="2" max="4" width="11.8515625" style="111" bestFit="1" customWidth="1"/>
    <col min="5" max="5" width="12.421875" style="111" bestFit="1" customWidth="1"/>
    <col min="6" max="6" width="12.57421875" style="111" bestFit="1" customWidth="1"/>
    <col min="7" max="7" width="11.8515625" style="111" bestFit="1" customWidth="1"/>
    <col min="8" max="9" width="12.140625" style="111" bestFit="1" customWidth="1"/>
    <col min="10" max="10" width="13.140625" style="111" customWidth="1"/>
    <col min="11" max="11" width="13.28125" style="111" bestFit="1" customWidth="1"/>
    <col min="12" max="12" width="15.8515625" style="111" customWidth="1"/>
    <col min="13" max="13" width="15.00390625" style="111" customWidth="1"/>
    <col min="14" max="14" width="15.7109375" style="111" bestFit="1" customWidth="1"/>
    <col min="15" max="15" width="17.140625" style="111" customWidth="1"/>
    <col min="16" max="16" width="17.57421875" style="111" customWidth="1"/>
    <col min="17" max="16384" width="11.421875" style="111" customWidth="1"/>
  </cols>
  <sheetData>
    <row r="1" spans="1:14" ht="15">
      <c r="A1" s="108" t="s">
        <v>143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15">
      <c r="A2" s="108" t="s">
        <v>144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15">
      <c r="A3" s="108" t="s">
        <v>145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ht="15">
      <c r="A4" s="108" t="s">
        <v>146</v>
      </c>
      <c r="B4" s="112"/>
      <c r="C4" s="113"/>
      <c r="D4" s="113"/>
      <c r="E4" s="112"/>
      <c r="F4" s="112"/>
      <c r="G4" s="113"/>
      <c r="H4" s="113"/>
      <c r="I4" s="113"/>
      <c r="J4" s="113"/>
      <c r="K4" s="113"/>
      <c r="L4" s="113"/>
      <c r="M4" s="113"/>
      <c r="N4" s="114"/>
    </row>
    <row r="5" spans="1:14" ht="21" customHeight="1">
      <c r="A5" s="132" t="s">
        <v>0</v>
      </c>
      <c r="B5" s="135" t="s">
        <v>163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1:14" ht="10.5" customHeight="1">
      <c r="A6" s="133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15">
      <c r="A7" s="133"/>
      <c r="B7" s="138" t="s">
        <v>164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ht="23.25" customHeight="1">
      <c r="A8" s="133"/>
      <c r="B8" s="141" t="s">
        <v>61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</row>
    <row r="9" spans="1:16" ht="25.5" customHeight="1">
      <c r="A9" s="133"/>
      <c r="B9" s="118" t="s">
        <v>90</v>
      </c>
      <c r="C9" s="118" t="s">
        <v>91</v>
      </c>
      <c r="D9" s="118" t="s">
        <v>92</v>
      </c>
      <c r="E9" s="118" t="s">
        <v>93</v>
      </c>
      <c r="F9" s="118" t="s">
        <v>94</v>
      </c>
      <c r="G9" s="118" t="s">
        <v>95</v>
      </c>
      <c r="H9" s="118" t="s">
        <v>96</v>
      </c>
      <c r="I9" s="118" t="s">
        <v>97</v>
      </c>
      <c r="J9" s="118" t="s">
        <v>98</v>
      </c>
      <c r="K9" s="118" t="s">
        <v>99</v>
      </c>
      <c r="L9" s="118" t="s">
        <v>78</v>
      </c>
      <c r="M9" s="118" t="s">
        <v>79</v>
      </c>
      <c r="N9" s="118" t="s">
        <v>138</v>
      </c>
      <c r="O9" s="129" t="s">
        <v>161</v>
      </c>
      <c r="P9" s="307" t="s">
        <v>168</v>
      </c>
    </row>
    <row r="10" spans="1:16" ht="66" customHeight="1">
      <c r="A10" s="133"/>
      <c r="B10" s="125" t="s">
        <v>148</v>
      </c>
      <c r="C10" s="125" t="s">
        <v>149</v>
      </c>
      <c r="D10" s="125" t="s">
        <v>150</v>
      </c>
      <c r="E10" s="125" t="s">
        <v>151</v>
      </c>
      <c r="F10" s="125" t="s">
        <v>152</v>
      </c>
      <c r="G10" s="125" t="s">
        <v>153</v>
      </c>
      <c r="H10" s="125" t="s">
        <v>154</v>
      </c>
      <c r="I10" s="125" t="s">
        <v>155</v>
      </c>
      <c r="J10" s="125" t="s">
        <v>156</v>
      </c>
      <c r="K10" s="125" t="s">
        <v>157</v>
      </c>
      <c r="L10" s="125" t="s">
        <v>158</v>
      </c>
      <c r="M10" s="125" t="s">
        <v>159</v>
      </c>
      <c r="N10" s="127" t="s">
        <v>160</v>
      </c>
      <c r="O10" s="130"/>
      <c r="P10" s="308"/>
    </row>
    <row r="11" spans="1:16" ht="60.75" customHeight="1">
      <c r="A11" s="134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8"/>
      <c r="O11" s="131"/>
      <c r="P11" s="309"/>
    </row>
    <row r="12" spans="1:16" ht="15">
      <c r="A12" s="119" t="s">
        <v>115</v>
      </c>
      <c r="B12" s="120">
        <f>+'META 1'!$C$16</f>
        <v>0.016315875346712347</v>
      </c>
      <c r="C12" s="120">
        <f>+'META 2'!$C$16</f>
        <v>0.11466574934067195</v>
      </c>
      <c r="D12" s="120">
        <f>+'META 3'!$C$16</f>
        <v>0.17993702204228518</v>
      </c>
      <c r="E12" s="123">
        <f>+'META 4'!$C$16</f>
        <v>0.78125</v>
      </c>
      <c r="F12" s="120">
        <f>+'META 5'!$C$16</f>
        <v>1.3941498316498318</v>
      </c>
      <c r="G12" s="123">
        <f>+'META 6'!$C$16</f>
        <v>1.0204081632653061</v>
      </c>
      <c r="H12" s="123">
        <f>+'META 7'!$C$16</f>
        <v>0.9901503369621565</v>
      </c>
      <c r="I12" s="123">
        <f>+'META 8'!$C$16</f>
        <v>0.7955025068658914</v>
      </c>
      <c r="J12" s="123">
        <f>+'META 9'!$C$16</f>
        <v>1.8387181507748884</v>
      </c>
      <c r="K12" s="123">
        <f>+'META 10'!$C$16</f>
        <v>0.986308067160352</v>
      </c>
      <c r="L12" s="120">
        <f>+'META 11'!$C$16</f>
        <v>1.201314237776127</v>
      </c>
      <c r="M12" s="120">
        <f>+'META 12'!$C$16</f>
        <v>1.5086336319842044</v>
      </c>
      <c r="N12" s="120">
        <f>+'META 13'!$C$16</f>
        <v>0</v>
      </c>
      <c r="O12" s="124">
        <f>+B24*8%+C24*8%+D24*8%+E24*7%+F24*8%+G24*7%+H24*8%+I24*8%+J24*8%+K24*7%+L24*8%+M24*8%+N24*7%</f>
        <v>0.681454783945842</v>
      </c>
      <c r="P12" s="310">
        <f>+'META GES'!C16</f>
        <v>1</v>
      </c>
    </row>
    <row r="13" spans="1:16" ht="15">
      <c r="A13" s="122" t="s">
        <v>116</v>
      </c>
      <c r="B13" s="121">
        <f>+'META 1'!$C$21</f>
        <v>0.351935646053293</v>
      </c>
      <c r="C13" s="121">
        <f>+'META 2'!$C$21</f>
        <v>0.10551862403714256</v>
      </c>
      <c r="D13" s="121">
        <f>+'META 3'!$C$21</f>
        <v>0.5108556832694764</v>
      </c>
      <c r="E13" s="121">
        <f>+'META 4'!$C$21</f>
        <v>1.0017421602787457</v>
      </c>
      <c r="F13" s="121">
        <f>+'META 5'!$C$21</f>
        <v>0.42192150725704997</v>
      </c>
      <c r="G13" s="123">
        <f>+'META 6'!$C$21</f>
        <v>0.8348794063079779</v>
      </c>
      <c r="H13" s="123">
        <f>+'META 7'!$C$21</f>
        <v>0.9519725557461406</v>
      </c>
      <c r="I13" s="123">
        <f>+'META 8'!$C$21</f>
        <v>0.9952591429094876</v>
      </c>
      <c r="J13" s="123">
        <f>+'META 9'!$C$21</f>
        <v>0.8415737428992216</v>
      </c>
      <c r="K13" s="123">
        <f>+'META 10'!$C$21</f>
        <v>0.6780308456286109</v>
      </c>
      <c r="L13" s="123">
        <f>+'META 11'!$C$21</f>
        <v>0.4057794588641074</v>
      </c>
      <c r="M13" s="120">
        <f>+'META 12'!$C$21</f>
        <v>1.3269770718204636</v>
      </c>
      <c r="N13" s="121">
        <f>+'META 13'!$C$21</f>
        <v>2.2462896109105492</v>
      </c>
      <c r="O13" s="124">
        <f>+B25*8%+C25*8%+D25*8%+E25*7%+F25*8%+G25*7%+H25*8%+I25*8%+J25*8%+K25*7%+L25*8%+M25*8%+N25*7%</f>
        <v>0.6926890265184347</v>
      </c>
      <c r="P13" s="310">
        <f>+'META GES'!C21</f>
        <v>1</v>
      </c>
    </row>
    <row r="16" ht="15" hidden="1"/>
    <row r="17" spans="1:14" ht="21" customHeight="1" hidden="1">
      <c r="A17" s="132" t="s">
        <v>0</v>
      </c>
      <c r="B17" s="135" t="s">
        <v>147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7"/>
    </row>
    <row r="18" spans="1:14" ht="10.5" customHeight="1" hidden="1">
      <c r="A18" s="133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</row>
    <row r="19" spans="1:14" ht="15" hidden="1">
      <c r="A19" s="133"/>
      <c r="B19" s="138" t="s">
        <v>162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</row>
    <row r="20" spans="1:14" ht="23.25" customHeight="1" hidden="1">
      <c r="A20" s="133"/>
      <c r="B20" s="141" t="s">
        <v>61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</row>
    <row r="21" spans="1:14" ht="25.5" customHeight="1" hidden="1">
      <c r="A21" s="133"/>
      <c r="B21" s="118" t="s">
        <v>90</v>
      </c>
      <c r="C21" s="118" t="s">
        <v>91</v>
      </c>
      <c r="D21" s="118" t="s">
        <v>92</v>
      </c>
      <c r="E21" s="118" t="s">
        <v>93</v>
      </c>
      <c r="F21" s="118" t="s">
        <v>94</v>
      </c>
      <c r="G21" s="118" t="s">
        <v>95</v>
      </c>
      <c r="H21" s="118" t="s">
        <v>96</v>
      </c>
      <c r="I21" s="118" t="s">
        <v>97</v>
      </c>
      <c r="J21" s="118" t="s">
        <v>98</v>
      </c>
      <c r="K21" s="118" t="s">
        <v>99</v>
      </c>
      <c r="L21" s="118" t="s">
        <v>78</v>
      </c>
      <c r="M21" s="118" t="s">
        <v>79</v>
      </c>
      <c r="N21" s="118" t="s">
        <v>138</v>
      </c>
    </row>
    <row r="22" spans="1:14" ht="66" customHeight="1" hidden="1">
      <c r="A22" s="133"/>
      <c r="B22" s="125" t="s">
        <v>148</v>
      </c>
      <c r="C22" s="125" t="s">
        <v>149</v>
      </c>
      <c r="D22" s="125" t="s">
        <v>150</v>
      </c>
      <c r="E22" s="125" t="s">
        <v>151</v>
      </c>
      <c r="F22" s="125" t="s">
        <v>152</v>
      </c>
      <c r="G22" s="125" t="s">
        <v>153</v>
      </c>
      <c r="H22" s="125" t="s">
        <v>154</v>
      </c>
      <c r="I22" s="125" t="s">
        <v>155</v>
      </c>
      <c r="J22" s="125" t="s">
        <v>156</v>
      </c>
      <c r="K22" s="125" t="s">
        <v>157</v>
      </c>
      <c r="L22" s="125" t="s">
        <v>158</v>
      </c>
      <c r="M22" s="125" t="s">
        <v>159</v>
      </c>
      <c r="N22" s="127" t="s">
        <v>160</v>
      </c>
    </row>
    <row r="23" spans="1:14" ht="60.75" customHeight="1" hidden="1">
      <c r="A23" s="134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8"/>
    </row>
    <row r="24" spans="1:14" ht="15" hidden="1">
      <c r="A24" s="119" t="s">
        <v>115</v>
      </c>
      <c r="B24" s="120">
        <f>IF(B12="n/a","n/a",IF(B12="","",IF(B12&gt;1,1,B12)))</f>
        <v>0.016315875346712347</v>
      </c>
      <c r="C24" s="120">
        <f aca="true" t="shared" si="0" ref="C24:N24">IF(C12="n/a","n/a",IF(C12="","",IF(C12&gt;1,1,C12)))</f>
        <v>0.11466574934067195</v>
      </c>
      <c r="D24" s="120">
        <f t="shared" si="0"/>
        <v>0.17993702204228518</v>
      </c>
      <c r="E24" s="123">
        <f t="shared" si="0"/>
        <v>0.78125</v>
      </c>
      <c r="F24" s="120">
        <f t="shared" si="0"/>
        <v>1</v>
      </c>
      <c r="G24" s="123">
        <f t="shared" si="0"/>
        <v>1</v>
      </c>
      <c r="H24" s="123">
        <f t="shared" si="0"/>
        <v>0.9901503369621565</v>
      </c>
      <c r="I24" s="123">
        <f t="shared" si="0"/>
        <v>0.7955025068658914</v>
      </c>
      <c r="J24" s="123">
        <f t="shared" si="0"/>
        <v>1</v>
      </c>
      <c r="K24" s="123">
        <f t="shared" si="0"/>
        <v>0.986308067160352</v>
      </c>
      <c r="L24" s="123">
        <f t="shared" si="0"/>
        <v>1</v>
      </c>
      <c r="M24" s="123">
        <f t="shared" si="0"/>
        <v>1</v>
      </c>
      <c r="N24" s="120">
        <f t="shared" si="0"/>
        <v>0</v>
      </c>
    </row>
    <row r="25" spans="1:14" ht="15" hidden="1">
      <c r="A25" s="122" t="s">
        <v>116</v>
      </c>
      <c r="B25" s="121">
        <f>IF(B13="n/a","n/a",IF(B13="","",IF(B13&gt;1,1,B13)))</f>
        <v>0.351935646053293</v>
      </c>
      <c r="C25" s="121">
        <f aca="true" t="shared" si="1" ref="C25:N25">IF(C13="n/a","n/a",IF(C13="","",IF(C13&gt;1,1,C13)))</f>
        <v>0.10551862403714256</v>
      </c>
      <c r="D25" s="121">
        <f t="shared" si="1"/>
        <v>0.5108556832694764</v>
      </c>
      <c r="E25" s="121">
        <f t="shared" si="1"/>
        <v>1</v>
      </c>
      <c r="F25" s="121">
        <f t="shared" si="1"/>
        <v>0.42192150725704997</v>
      </c>
      <c r="G25" s="123">
        <f t="shared" si="1"/>
        <v>0.8348794063079779</v>
      </c>
      <c r="H25" s="123">
        <f t="shared" si="1"/>
        <v>0.9519725557461406</v>
      </c>
      <c r="I25" s="123">
        <f t="shared" si="1"/>
        <v>0.9952591429094876</v>
      </c>
      <c r="J25" s="123">
        <f t="shared" si="1"/>
        <v>0.8415737428992216</v>
      </c>
      <c r="K25" s="123">
        <f t="shared" si="1"/>
        <v>0.6780308456286109</v>
      </c>
      <c r="L25" s="123">
        <f t="shared" si="1"/>
        <v>0.4057794588641074</v>
      </c>
      <c r="M25" s="123">
        <f t="shared" si="1"/>
        <v>1</v>
      </c>
      <c r="N25" s="121">
        <f t="shared" si="1"/>
        <v>1</v>
      </c>
    </row>
  </sheetData>
  <sheetProtection/>
  <mergeCells count="36">
    <mergeCell ref="P9:P11"/>
    <mergeCell ref="H10:H11"/>
    <mergeCell ref="I10:I11"/>
    <mergeCell ref="J10:J11"/>
    <mergeCell ref="K10:K11"/>
    <mergeCell ref="L10:L11"/>
    <mergeCell ref="M10:M11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N10:N11"/>
    <mergeCell ref="O9:O11"/>
    <mergeCell ref="A17:A23"/>
    <mergeCell ref="B17:N17"/>
    <mergeCell ref="B19:N19"/>
    <mergeCell ref="B20:N20"/>
    <mergeCell ref="B22:B23"/>
    <mergeCell ref="C22:C23"/>
    <mergeCell ref="D22:D23"/>
    <mergeCell ref="E22:E23"/>
    <mergeCell ref="A5:A11"/>
    <mergeCell ref="L22:L23"/>
    <mergeCell ref="M22:M23"/>
    <mergeCell ref="N22:N23"/>
    <mergeCell ref="F22:F23"/>
    <mergeCell ref="G22:G23"/>
    <mergeCell ref="H22:H23"/>
    <mergeCell ref="I22:I23"/>
    <mergeCell ref="J22:J23"/>
    <mergeCell ref="K22:K23"/>
  </mergeCells>
  <conditionalFormatting sqref="B10">
    <cfRule type="cellIs" priority="14" dxfId="75" operator="lessThan" stopIfTrue="1">
      <formula>0.25</formula>
    </cfRule>
  </conditionalFormatting>
  <conditionalFormatting sqref="C10:N10">
    <cfRule type="cellIs" priority="13" dxfId="75" operator="lessThan" stopIfTrue="1">
      <formula>0.25</formula>
    </cfRule>
  </conditionalFormatting>
  <conditionalFormatting sqref="B12:N13">
    <cfRule type="cellIs" priority="4" dxfId="76" operator="equal" stopIfTrue="1">
      <formula>0</formula>
    </cfRule>
    <cfRule type="cellIs" priority="12" dxfId="77" operator="lessThan" stopIfTrue="1">
      <formula>0.5</formula>
    </cfRule>
  </conditionalFormatting>
  <conditionalFormatting sqref="O9">
    <cfRule type="cellIs" priority="11" dxfId="75" operator="lessThan" stopIfTrue="1">
      <formula>0.25</formula>
    </cfRule>
  </conditionalFormatting>
  <conditionalFormatting sqref="O12:O13">
    <cfRule type="cellIs" priority="10" dxfId="77" operator="lessThan" stopIfTrue="1">
      <formula>0.5</formula>
    </cfRule>
  </conditionalFormatting>
  <conditionalFormatting sqref="B22">
    <cfRule type="cellIs" priority="9" dxfId="75" operator="lessThan" stopIfTrue="1">
      <formula>0.25</formula>
    </cfRule>
  </conditionalFormatting>
  <conditionalFormatting sqref="C22:N22">
    <cfRule type="cellIs" priority="8" dxfId="75" operator="lessThan" stopIfTrue="1">
      <formula>0.25</formula>
    </cfRule>
  </conditionalFormatting>
  <conditionalFormatting sqref="B24:N25">
    <cfRule type="cellIs" priority="7" dxfId="77" operator="lessThan" stopIfTrue="1">
      <formula>0.5</formula>
    </cfRule>
  </conditionalFormatting>
  <conditionalFormatting sqref="P9">
    <cfRule type="cellIs" priority="3" dxfId="75" operator="lessThan" stopIfTrue="1">
      <formula>0.25</formula>
    </cfRule>
  </conditionalFormatting>
  <conditionalFormatting sqref="P12:P13">
    <cfRule type="cellIs" priority="1" dxfId="78" operator="lessThan" stopIfTrue="1">
      <formula>0.5</formula>
    </cfRule>
    <cfRule type="cellIs" priority="2" dxfId="0" operator="greaterThan" stopIfTrue="1">
      <formula>1.5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6" width="9.7109375" style="56" bestFit="1" customWidth="1"/>
    <col min="7" max="10" width="7.421875" style="56" bestFit="1" customWidth="1"/>
    <col min="11" max="11" width="6.7109375" style="56" customWidth="1"/>
    <col min="12" max="12" width="7.421875" style="56" bestFit="1" customWidth="1"/>
    <col min="13" max="13" width="6.8515625" style="56" customWidth="1"/>
    <col min="14" max="16" width="7.421875" style="56" bestFit="1" customWidth="1"/>
    <col min="17" max="17" width="8.00390625" style="56" customWidth="1"/>
    <col min="18" max="23" width="9.57421875" style="56" customWidth="1"/>
  </cols>
  <sheetData>
    <row r="1" spans="1:23" ht="81.75" customHeight="1" thickBot="1" thickTop="1">
      <c r="A1" s="257" t="s">
        <v>0</v>
      </c>
      <c r="B1" s="215" t="s">
        <v>1</v>
      </c>
      <c r="C1" s="215" t="s">
        <v>58</v>
      </c>
      <c r="D1" s="212" t="s">
        <v>55</v>
      </c>
      <c r="E1" s="254" t="s">
        <v>50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3" ht="15" customHeight="1" thickTop="1">
      <c r="A2" s="258"/>
      <c r="B2" s="256"/>
      <c r="C2" s="216"/>
      <c r="D2" s="213"/>
      <c r="E2" s="260" t="s">
        <v>3</v>
      </c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45" t="s">
        <v>4</v>
      </c>
      <c r="S2" s="246"/>
      <c r="T2" s="246"/>
      <c r="U2" s="246"/>
      <c r="V2" s="246"/>
      <c r="W2" s="247"/>
    </row>
    <row r="3" spans="1:23" ht="15" customHeight="1">
      <c r="A3" s="258"/>
      <c r="B3" s="256"/>
      <c r="C3" s="216"/>
      <c r="D3" s="213"/>
      <c r="E3" s="262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8"/>
      <c r="S3" s="249"/>
      <c r="T3" s="249"/>
      <c r="U3" s="249"/>
      <c r="V3" s="249"/>
      <c r="W3" s="250"/>
    </row>
    <row r="4" spans="1:23" ht="15" customHeight="1">
      <c r="A4" s="258"/>
      <c r="B4" s="256"/>
      <c r="C4" s="216"/>
      <c r="D4" s="213"/>
      <c r="E4" s="262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8"/>
      <c r="S4" s="249"/>
      <c r="T4" s="249"/>
      <c r="U4" s="249"/>
      <c r="V4" s="249"/>
      <c r="W4" s="250"/>
    </row>
    <row r="5" spans="1:23" ht="15" customHeight="1">
      <c r="A5" s="258"/>
      <c r="B5" s="256"/>
      <c r="C5" s="216"/>
      <c r="D5" s="213"/>
      <c r="E5" s="262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8"/>
      <c r="S5" s="249"/>
      <c r="T5" s="249"/>
      <c r="U5" s="249"/>
      <c r="V5" s="249"/>
      <c r="W5" s="250"/>
    </row>
    <row r="6" spans="1:23" ht="15" customHeight="1">
      <c r="A6" s="258"/>
      <c r="B6" s="256"/>
      <c r="C6" s="216"/>
      <c r="D6" s="213"/>
      <c r="E6" s="262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8"/>
      <c r="S6" s="249"/>
      <c r="T6" s="249"/>
      <c r="U6" s="249"/>
      <c r="V6" s="249"/>
      <c r="W6" s="250"/>
    </row>
    <row r="7" spans="1:23" ht="15" customHeight="1">
      <c r="A7" s="258"/>
      <c r="B7" s="256"/>
      <c r="C7" s="216"/>
      <c r="D7" s="213"/>
      <c r="E7" s="262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8"/>
      <c r="S7" s="249"/>
      <c r="T7" s="249"/>
      <c r="U7" s="249"/>
      <c r="V7" s="249"/>
      <c r="W7" s="250"/>
    </row>
    <row r="8" spans="1:23" ht="15" customHeight="1">
      <c r="A8" s="258"/>
      <c r="B8" s="256"/>
      <c r="C8" s="216"/>
      <c r="D8" s="213"/>
      <c r="E8" s="262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8"/>
      <c r="S8" s="249"/>
      <c r="T8" s="249"/>
      <c r="U8" s="249"/>
      <c r="V8" s="249"/>
      <c r="W8" s="250"/>
    </row>
    <row r="9" spans="1:23" ht="15.75" customHeight="1" thickBot="1">
      <c r="A9" s="258"/>
      <c r="B9" s="256"/>
      <c r="C9" s="216"/>
      <c r="D9" s="213"/>
      <c r="E9" s="263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51"/>
      <c r="S9" s="252"/>
      <c r="T9" s="252"/>
      <c r="U9" s="252"/>
      <c r="V9" s="252"/>
      <c r="W9" s="253"/>
    </row>
    <row r="10" spans="1:23" ht="57.75" customHeight="1" thickBot="1" thickTop="1">
      <c r="A10" s="259"/>
      <c r="B10" s="217"/>
      <c r="C10" s="216"/>
      <c r="D10" s="214"/>
      <c r="E10" s="265" t="s">
        <v>51</v>
      </c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18" t="s">
        <v>52</v>
      </c>
      <c r="S10" s="219"/>
      <c r="T10" s="219"/>
      <c r="U10" s="219"/>
      <c r="V10" s="219"/>
      <c r="W10" s="242"/>
    </row>
    <row r="11" spans="1:23" ht="15.75" thickBot="1">
      <c r="A11" s="98"/>
      <c r="B11" s="98"/>
      <c r="C11" s="217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119</v>
      </c>
      <c r="S11" s="99" t="s">
        <v>89</v>
      </c>
      <c r="T11" s="97" t="s">
        <v>20</v>
      </c>
      <c r="U11" s="99" t="s">
        <v>23</v>
      </c>
      <c r="V11" s="99" t="s">
        <v>25</v>
      </c>
      <c r="W11" s="99" t="s">
        <v>24</v>
      </c>
    </row>
    <row r="12" spans="1:23" s="74" customFormat="1" ht="13.5" thickBot="1">
      <c r="A12" s="1" t="s">
        <v>102</v>
      </c>
      <c r="B12" s="75" t="s">
        <v>103</v>
      </c>
      <c r="C12" s="75"/>
      <c r="D12" s="75"/>
      <c r="E12" s="85">
        <v>1</v>
      </c>
      <c r="F12" s="85">
        <v>2</v>
      </c>
      <c r="G12" s="85">
        <v>8</v>
      </c>
      <c r="H12" s="85">
        <v>2</v>
      </c>
      <c r="I12" s="85">
        <v>6</v>
      </c>
      <c r="J12" s="85">
        <v>5</v>
      </c>
      <c r="K12" s="85"/>
      <c r="L12" s="85"/>
      <c r="M12" s="85"/>
      <c r="N12" s="85"/>
      <c r="O12" s="85"/>
      <c r="P12" s="90"/>
      <c r="Q12" s="19">
        <f>SUM(E12:P12)</f>
        <v>24</v>
      </c>
      <c r="R12" s="19">
        <v>24</v>
      </c>
      <c r="S12" s="51">
        <f>+R12</f>
        <v>24</v>
      </c>
      <c r="T12" s="19">
        <v>26</v>
      </c>
      <c r="U12" s="52"/>
      <c r="V12" s="52"/>
      <c r="W12" s="53"/>
    </row>
    <row r="13" spans="1:23" s="74" customFormat="1" ht="13.5" thickBot="1">
      <c r="A13" s="1" t="s">
        <v>102</v>
      </c>
      <c r="B13" s="75" t="s">
        <v>104</v>
      </c>
      <c r="C13" s="75"/>
      <c r="D13" s="75"/>
      <c r="E13" s="85">
        <v>0</v>
      </c>
      <c r="F13" s="85"/>
      <c r="G13" s="85">
        <v>2</v>
      </c>
      <c r="H13" s="85">
        <v>1</v>
      </c>
      <c r="I13" s="85">
        <v>3</v>
      </c>
      <c r="J13" s="85">
        <v>3</v>
      </c>
      <c r="K13" s="85"/>
      <c r="L13" s="85"/>
      <c r="M13" s="85"/>
      <c r="N13" s="85"/>
      <c r="O13" s="85"/>
      <c r="P13" s="90"/>
      <c r="Q13" s="19">
        <f>SUM(E13:P13)</f>
        <v>9</v>
      </c>
      <c r="R13" s="19">
        <v>18</v>
      </c>
      <c r="S13" s="51">
        <f aca="true" t="shared" si="0" ref="S13:S20">+R13</f>
        <v>18</v>
      </c>
      <c r="T13" s="19">
        <v>19</v>
      </c>
      <c r="U13" s="52"/>
      <c r="V13" s="52"/>
      <c r="W13" s="53"/>
    </row>
    <row r="14" spans="1:23" s="74" customFormat="1" ht="13.5" thickBot="1">
      <c r="A14" s="1" t="s">
        <v>102</v>
      </c>
      <c r="B14" s="75" t="s">
        <v>105</v>
      </c>
      <c r="C14" s="75"/>
      <c r="D14" s="75"/>
      <c r="E14" s="85">
        <v>0</v>
      </c>
      <c r="F14" s="85">
        <v>1</v>
      </c>
      <c r="G14" s="85"/>
      <c r="H14" s="85">
        <v>0</v>
      </c>
      <c r="I14" s="85">
        <v>0</v>
      </c>
      <c r="J14" s="85">
        <v>0</v>
      </c>
      <c r="K14" s="85"/>
      <c r="L14" s="85"/>
      <c r="M14" s="85"/>
      <c r="N14" s="85"/>
      <c r="O14" s="85"/>
      <c r="P14" s="90"/>
      <c r="Q14" s="19">
        <f>SUM(E14:P14)</f>
        <v>1</v>
      </c>
      <c r="R14" s="19">
        <v>1</v>
      </c>
      <c r="S14" s="51">
        <f t="shared" si="0"/>
        <v>1</v>
      </c>
      <c r="T14" s="19">
        <v>2</v>
      </c>
      <c r="U14" s="52"/>
      <c r="V14" s="52"/>
      <c r="W14" s="53"/>
    </row>
    <row r="15" spans="1:23" s="74" customFormat="1" ht="13.5" thickBot="1">
      <c r="A15" s="1" t="s">
        <v>102</v>
      </c>
      <c r="B15" s="75" t="s">
        <v>106</v>
      </c>
      <c r="C15" s="75"/>
      <c r="D15" s="75"/>
      <c r="E15" s="85">
        <v>3</v>
      </c>
      <c r="F15" s="85">
        <v>2</v>
      </c>
      <c r="G15" s="85">
        <v>4</v>
      </c>
      <c r="H15" s="85">
        <v>1</v>
      </c>
      <c r="I15" s="85">
        <v>3</v>
      </c>
      <c r="J15" s="85">
        <v>2</v>
      </c>
      <c r="K15" s="85"/>
      <c r="L15" s="85"/>
      <c r="M15" s="85"/>
      <c r="N15" s="85"/>
      <c r="O15" s="85"/>
      <c r="P15" s="90"/>
      <c r="Q15" s="19">
        <f>SUM(E15:P15)</f>
        <v>15</v>
      </c>
      <c r="R15" s="19">
        <v>14</v>
      </c>
      <c r="S15" s="51">
        <f t="shared" si="0"/>
        <v>14</v>
      </c>
      <c r="T15" s="19">
        <v>16</v>
      </c>
      <c r="U15" s="52"/>
      <c r="V15" s="52"/>
      <c r="W15" s="53"/>
    </row>
    <row r="16" spans="1:23" s="82" customFormat="1" ht="13.5" thickBot="1">
      <c r="A16" s="144" t="s">
        <v>112</v>
      </c>
      <c r="B16" s="145"/>
      <c r="C16" s="45">
        <f>+D16/'Meta Corte Muni'!O26</f>
        <v>1.8387181507748884</v>
      </c>
      <c r="D16" s="20">
        <f>+Q16/T16</f>
        <v>0.7777777777777778</v>
      </c>
      <c r="E16" s="86">
        <f aca="true" t="shared" si="1" ref="E16:V16">SUM(E12:E15)</f>
        <v>4</v>
      </c>
      <c r="F16" s="86">
        <f t="shared" si="1"/>
        <v>5</v>
      </c>
      <c r="G16" s="86">
        <f t="shared" si="1"/>
        <v>14</v>
      </c>
      <c r="H16" s="86">
        <f t="shared" si="1"/>
        <v>4</v>
      </c>
      <c r="I16" s="86">
        <f t="shared" si="1"/>
        <v>12</v>
      </c>
      <c r="J16" s="86">
        <f t="shared" si="1"/>
        <v>10</v>
      </c>
      <c r="K16" s="86">
        <f t="shared" si="1"/>
        <v>0</v>
      </c>
      <c r="L16" s="86">
        <f t="shared" si="1"/>
        <v>0</v>
      </c>
      <c r="M16" s="86">
        <f t="shared" si="1"/>
        <v>0</v>
      </c>
      <c r="N16" s="86">
        <f t="shared" si="1"/>
        <v>0</v>
      </c>
      <c r="O16" s="86">
        <f t="shared" si="1"/>
        <v>0</v>
      </c>
      <c r="P16" s="86">
        <f t="shared" si="1"/>
        <v>0</v>
      </c>
      <c r="Q16" s="105">
        <f t="shared" si="1"/>
        <v>49</v>
      </c>
      <c r="R16" s="15">
        <f t="shared" si="1"/>
        <v>57</v>
      </c>
      <c r="S16" s="15">
        <f t="shared" si="1"/>
        <v>57</v>
      </c>
      <c r="T16" s="15">
        <f t="shared" si="1"/>
        <v>63</v>
      </c>
      <c r="U16" s="15">
        <f t="shared" si="1"/>
        <v>0</v>
      </c>
      <c r="V16" s="15">
        <f t="shared" si="1"/>
        <v>0</v>
      </c>
      <c r="W16" s="15">
        <f>SUM(W12:W15)</f>
        <v>0</v>
      </c>
    </row>
    <row r="17" spans="1:23" s="74" customFormat="1" ht="13.5" thickBot="1">
      <c r="A17" s="1" t="s">
        <v>107</v>
      </c>
      <c r="B17" s="75" t="s">
        <v>108</v>
      </c>
      <c r="C17" s="75"/>
      <c r="D17" s="75"/>
      <c r="E17" s="85">
        <v>3</v>
      </c>
      <c r="F17" s="85"/>
      <c r="G17" s="85">
        <v>2</v>
      </c>
      <c r="H17" s="85">
        <v>0</v>
      </c>
      <c r="I17" s="85">
        <v>0</v>
      </c>
      <c r="J17" s="85">
        <v>2</v>
      </c>
      <c r="K17" s="85"/>
      <c r="L17" s="85"/>
      <c r="M17" s="85"/>
      <c r="N17" s="85"/>
      <c r="O17" s="85"/>
      <c r="P17" s="90"/>
      <c r="Q17" s="19">
        <f>SUM(E17:P17)</f>
        <v>7</v>
      </c>
      <c r="R17" s="19">
        <v>24</v>
      </c>
      <c r="S17" s="51">
        <f t="shared" si="0"/>
        <v>24</v>
      </c>
      <c r="T17" s="19">
        <v>20</v>
      </c>
      <c r="U17" s="52"/>
      <c r="V17" s="52"/>
      <c r="W17" s="53"/>
    </row>
    <row r="18" spans="1:23" s="74" customFormat="1" ht="13.5" thickBot="1">
      <c r="A18" s="1" t="s">
        <v>107</v>
      </c>
      <c r="B18" s="75" t="s">
        <v>109</v>
      </c>
      <c r="C18" s="75"/>
      <c r="D18" s="75"/>
      <c r="E18" s="85"/>
      <c r="F18" s="85"/>
      <c r="G18" s="85">
        <v>0</v>
      </c>
      <c r="H18" s="85">
        <v>3</v>
      </c>
      <c r="I18" s="85">
        <v>0</v>
      </c>
      <c r="J18" s="85">
        <v>1</v>
      </c>
      <c r="K18" s="85"/>
      <c r="L18" s="85"/>
      <c r="M18" s="85"/>
      <c r="N18" s="85"/>
      <c r="O18" s="85"/>
      <c r="P18" s="90"/>
      <c r="Q18" s="19">
        <f>SUM(E18:P18)</f>
        <v>4</v>
      </c>
      <c r="R18" s="19">
        <v>10</v>
      </c>
      <c r="S18" s="51">
        <f t="shared" si="0"/>
        <v>10</v>
      </c>
      <c r="T18" s="19">
        <v>6</v>
      </c>
      <c r="U18" s="52"/>
      <c r="V18" s="52"/>
      <c r="W18" s="53"/>
    </row>
    <row r="19" spans="1:23" s="74" customFormat="1" ht="13.5" thickBot="1">
      <c r="A19" s="1" t="s">
        <v>107</v>
      </c>
      <c r="B19" s="75" t="s">
        <v>110</v>
      </c>
      <c r="C19" s="75"/>
      <c r="D19" s="75"/>
      <c r="E19" s="85"/>
      <c r="F19" s="85"/>
      <c r="G19" s="85">
        <v>0</v>
      </c>
      <c r="H19" s="85">
        <v>2</v>
      </c>
      <c r="I19" s="85">
        <v>1</v>
      </c>
      <c r="J19" s="85"/>
      <c r="K19" s="85"/>
      <c r="L19" s="85"/>
      <c r="M19" s="85"/>
      <c r="N19" s="85"/>
      <c r="O19" s="85"/>
      <c r="P19" s="90"/>
      <c r="Q19" s="19">
        <f>SUM(E19:P19)</f>
        <v>3</v>
      </c>
      <c r="R19" s="19">
        <v>7</v>
      </c>
      <c r="S19" s="51">
        <f t="shared" si="0"/>
        <v>7</v>
      </c>
      <c r="T19" s="19">
        <v>7</v>
      </c>
      <c r="U19" s="52"/>
      <c r="V19" s="52"/>
      <c r="W19" s="53"/>
    </row>
    <row r="20" spans="1:23" s="74" customFormat="1" ht="13.5" thickBot="1">
      <c r="A20" s="1" t="s">
        <v>107</v>
      </c>
      <c r="B20" s="75" t="s">
        <v>111</v>
      </c>
      <c r="C20" s="75"/>
      <c r="D20" s="75"/>
      <c r="E20" s="85">
        <v>0</v>
      </c>
      <c r="F20" s="85"/>
      <c r="G20" s="85">
        <v>1</v>
      </c>
      <c r="H20" s="85">
        <v>2</v>
      </c>
      <c r="I20" s="85">
        <v>0</v>
      </c>
      <c r="J20" s="85">
        <v>1</v>
      </c>
      <c r="K20" s="85"/>
      <c r="L20" s="85"/>
      <c r="M20" s="85"/>
      <c r="N20" s="85"/>
      <c r="O20" s="85"/>
      <c r="P20" s="90"/>
      <c r="Q20" s="19">
        <f>SUM(E20:P20)</f>
        <v>4</v>
      </c>
      <c r="R20" s="19">
        <v>14</v>
      </c>
      <c r="S20" s="51">
        <f t="shared" si="0"/>
        <v>14</v>
      </c>
      <c r="T20" s="19">
        <v>16</v>
      </c>
      <c r="U20" s="52"/>
      <c r="V20" s="52"/>
      <c r="W20" s="53"/>
    </row>
    <row r="21" spans="1:23" s="82" customFormat="1" ht="13.5" thickBot="1">
      <c r="A21" s="144" t="s">
        <v>113</v>
      </c>
      <c r="B21" s="145"/>
      <c r="C21" s="45">
        <f>+D21/'Meta Corte Muni'!O27</f>
        <v>0.8415737428992216</v>
      </c>
      <c r="D21" s="20">
        <f>+Q21/T21</f>
        <v>0.3673469387755102</v>
      </c>
      <c r="E21" s="15">
        <f aca="true" t="shared" si="2" ref="E21:V21">SUM(E17:E20)</f>
        <v>3</v>
      </c>
      <c r="F21" s="15">
        <f t="shared" si="2"/>
        <v>0</v>
      </c>
      <c r="G21" s="15">
        <f t="shared" si="2"/>
        <v>3</v>
      </c>
      <c r="H21" s="15">
        <f t="shared" si="2"/>
        <v>7</v>
      </c>
      <c r="I21" s="15">
        <f t="shared" si="2"/>
        <v>1</v>
      </c>
      <c r="J21" s="15">
        <f t="shared" si="2"/>
        <v>4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05">
        <f t="shared" si="2"/>
        <v>18</v>
      </c>
      <c r="R21" s="15">
        <f t="shared" si="2"/>
        <v>55</v>
      </c>
      <c r="S21" s="15">
        <f t="shared" si="2"/>
        <v>55</v>
      </c>
      <c r="T21" s="15">
        <f t="shared" si="2"/>
        <v>49</v>
      </c>
      <c r="U21" s="15">
        <f t="shared" si="2"/>
        <v>0</v>
      </c>
      <c r="V21" s="15">
        <f t="shared" si="2"/>
        <v>0</v>
      </c>
      <c r="W21" s="15">
        <f>SUM(W17:W20)</f>
        <v>0</v>
      </c>
    </row>
    <row r="22" spans="2:23" s="87" customFormat="1" ht="12.75">
      <c r="B22" s="80" t="s">
        <v>114</v>
      </c>
      <c r="C22" s="80"/>
      <c r="E22" s="88">
        <f>+E21+E16</f>
        <v>7</v>
      </c>
      <c r="F22" s="88">
        <f aca="true" t="shared" si="3" ref="F22:W22">+F21+F16</f>
        <v>5</v>
      </c>
      <c r="G22" s="88">
        <f t="shared" si="3"/>
        <v>17</v>
      </c>
      <c r="H22" s="88">
        <f t="shared" si="3"/>
        <v>11</v>
      </c>
      <c r="I22" s="88">
        <f t="shared" si="3"/>
        <v>13</v>
      </c>
      <c r="J22" s="88">
        <f t="shared" si="3"/>
        <v>14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67</v>
      </c>
      <c r="R22" s="88">
        <f t="shared" si="3"/>
        <v>112</v>
      </c>
      <c r="S22" s="88">
        <f t="shared" si="3"/>
        <v>112</v>
      </c>
      <c r="T22" s="88">
        <f t="shared" si="3"/>
        <v>112</v>
      </c>
      <c r="U22" s="88">
        <f t="shared" si="3"/>
        <v>0</v>
      </c>
      <c r="V22" s="88">
        <f t="shared" si="3"/>
        <v>0</v>
      </c>
      <c r="W22" s="88">
        <f t="shared" si="3"/>
        <v>0</v>
      </c>
    </row>
  </sheetData>
  <sheetProtection/>
  <mergeCells count="11">
    <mergeCell ref="C1:C11"/>
    <mergeCell ref="R10:W10"/>
    <mergeCell ref="R2:W9"/>
    <mergeCell ref="E1:W1"/>
    <mergeCell ref="B1:B10"/>
    <mergeCell ref="A16:B16"/>
    <mergeCell ref="A21:B21"/>
    <mergeCell ref="A1:A10"/>
    <mergeCell ref="E2:Q9"/>
    <mergeCell ref="D1:D10"/>
    <mergeCell ref="E10:Q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52.140625" style="0" bestFit="1" customWidth="1"/>
    <col min="3" max="3" width="14.421875" style="0" customWidth="1"/>
    <col min="4" max="4" width="8.00390625" style="0" bestFit="1" customWidth="1"/>
    <col min="5" max="5" width="7.57421875" style="56" bestFit="1" customWidth="1"/>
    <col min="6" max="6" width="7.140625" style="56" bestFit="1" customWidth="1"/>
    <col min="7" max="16" width="7.421875" style="56" bestFit="1" customWidth="1"/>
    <col min="17" max="17" width="11.7109375" style="56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257" t="s">
        <v>0</v>
      </c>
      <c r="B1" s="215" t="s">
        <v>1</v>
      </c>
      <c r="C1" s="215" t="s">
        <v>58</v>
      </c>
      <c r="D1" s="212" t="s">
        <v>55</v>
      </c>
      <c r="E1" s="266" t="s">
        <v>48</v>
      </c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</row>
    <row r="2" spans="1:19" ht="15" customHeight="1">
      <c r="A2" s="258"/>
      <c r="B2" s="256"/>
      <c r="C2" s="216"/>
      <c r="D2" s="213"/>
      <c r="E2" s="260" t="s">
        <v>3</v>
      </c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176" t="s">
        <v>4</v>
      </c>
      <c r="S2" s="177"/>
    </row>
    <row r="3" spans="1:19" ht="15" customHeight="1">
      <c r="A3" s="258"/>
      <c r="B3" s="256"/>
      <c r="C3" s="216"/>
      <c r="D3" s="213"/>
      <c r="E3" s="262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178"/>
      <c r="S3" s="179"/>
    </row>
    <row r="4" spans="1:19" ht="15" customHeight="1">
      <c r="A4" s="258"/>
      <c r="B4" s="256"/>
      <c r="C4" s="216"/>
      <c r="D4" s="213"/>
      <c r="E4" s="262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178"/>
      <c r="S4" s="179"/>
    </row>
    <row r="5" spans="1:19" ht="15" customHeight="1">
      <c r="A5" s="258"/>
      <c r="B5" s="256"/>
      <c r="C5" s="216"/>
      <c r="D5" s="213"/>
      <c r="E5" s="262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178"/>
      <c r="S5" s="179"/>
    </row>
    <row r="6" spans="1:19" ht="15" customHeight="1">
      <c r="A6" s="258"/>
      <c r="B6" s="256"/>
      <c r="C6" s="216"/>
      <c r="D6" s="213"/>
      <c r="E6" s="262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178"/>
      <c r="S6" s="179"/>
    </row>
    <row r="7" spans="1:19" ht="15" customHeight="1">
      <c r="A7" s="258"/>
      <c r="B7" s="256"/>
      <c r="C7" s="216"/>
      <c r="D7" s="213"/>
      <c r="E7" s="262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178"/>
      <c r="S7" s="179"/>
    </row>
    <row r="8" spans="1:19" ht="15" customHeight="1">
      <c r="A8" s="258"/>
      <c r="B8" s="256"/>
      <c r="C8" s="216"/>
      <c r="D8" s="213"/>
      <c r="E8" s="262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178"/>
      <c r="S8" s="179"/>
    </row>
    <row r="9" spans="1:19" ht="15.75" customHeight="1" thickBot="1">
      <c r="A9" s="258"/>
      <c r="B9" s="256"/>
      <c r="C9" s="216"/>
      <c r="D9" s="213"/>
      <c r="E9" s="263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180"/>
      <c r="S9" s="181"/>
    </row>
    <row r="10" spans="1:19" ht="57.75" customHeight="1" thickBot="1">
      <c r="A10" s="259"/>
      <c r="B10" s="217"/>
      <c r="C10" s="216"/>
      <c r="D10" s="214"/>
      <c r="E10" s="265" t="s">
        <v>49</v>
      </c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8"/>
      <c r="R10" s="269" t="s">
        <v>127</v>
      </c>
      <c r="S10" s="269"/>
    </row>
    <row r="11" spans="1:19" ht="15.75" thickBot="1">
      <c r="A11" s="98"/>
      <c r="B11" s="98"/>
      <c r="C11" s="217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270"/>
      <c r="S11" s="270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85">
        <v>25</v>
      </c>
      <c r="F12" s="85">
        <v>24</v>
      </c>
      <c r="G12" s="85">
        <v>5</v>
      </c>
      <c r="H12" s="85">
        <v>7</v>
      </c>
      <c r="I12" s="85">
        <v>3</v>
      </c>
      <c r="J12" s="85">
        <v>10</v>
      </c>
      <c r="K12" s="85"/>
      <c r="L12" s="85"/>
      <c r="M12" s="85"/>
      <c r="N12" s="85"/>
      <c r="O12" s="85"/>
      <c r="P12" s="90"/>
      <c r="Q12" s="19">
        <f>SUM(E12:P12)</f>
        <v>74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85">
        <v>22</v>
      </c>
      <c r="F13" s="85">
        <v>10</v>
      </c>
      <c r="G13" s="85">
        <v>16</v>
      </c>
      <c r="H13" s="85">
        <v>7</v>
      </c>
      <c r="I13" s="85">
        <v>15</v>
      </c>
      <c r="J13" s="85">
        <v>4</v>
      </c>
      <c r="K13" s="85"/>
      <c r="L13" s="85"/>
      <c r="M13" s="85"/>
      <c r="N13" s="85"/>
      <c r="O13" s="85"/>
      <c r="P13" s="90"/>
      <c r="Q13" s="19">
        <f>SUM(E13:P13)</f>
        <v>74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85">
        <v>10</v>
      </c>
      <c r="F14" s="85">
        <v>4</v>
      </c>
      <c r="G14" s="85">
        <v>2</v>
      </c>
      <c r="H14" s="85">
        <v>4</v>
      </c>
      <c r="I14" s="85">
        <v>4</v>
      </c>
      <c r="J14" s="85">
        <v>4</v>
      </c>
      <c r="K14" s="85"/>
      <c r="L14" s="85"/>
      <c r="M14" s="85"/>
      <c r="N14" s="85"/>
      <c r="O14" s="85"/>
      <c r="P14" s="90"/>
      <c r="Q14" s="19">
        <f>SUM(E14:P14)</f>
        <v>28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85">
        <v>19</v>
      </c>
      <c r="F15" s="85">
        <v>7</v>
      </c>
      <c r="G15" s="85">
        <v>11</v>
      </c>
      <c r="H15" s="85">
        <v>6</v>
      </c>
      <c r="I15" s="85">
        <v>7</v>
      </c>
      <c r="J15" s="85">
        <v>6</v>
      </c>
      <c r="K15" s="85"/>
      <c r="L15" s="85"/>
      <c r="M15" s="85"/>
      <c r="N15" s="85"/>
      <c r="O15" s="85"/>
      <c r="P15" s="90"/>
      <c r="Q15" s="19">
        <f>SUM(E15:P15)</f>
        <v>56</v>
      </c>
    </row>
    <row r="16" spans="1:20" s="74" customFormat="1" ht="13.5" thickBot="1">
      <c r="A16" s="144" t="s">
        <v>112</v>
      </c>
      <c r="B16" s="145"/>
      <c r="C16" s="45">
        <f>+D16/'Meta Corte Muni'!P26</f>
        <v>0.986308067160352</v>
      </c>
      <c r="D16" s="21">
        <f>+Q16/R16</f>
        <v>0.23523447401774397</v>
      </c>
      <c r="E16" s="86">
        <f aca="true" t="shared" si="0" ref="E16:P16">SUM(E12:E15)</f>
        <v>76</v>
      </c>
      <c r="F16" s="86">
        <f t="shared" si="0"/>
        <v>45</v>
      </c>
      <c r="G16" s="86">
        <f t="shared" si="0"/>
        <v>34</v>
      </c>
      <c r="H16" s="86">
        <f t="shared" si="0"/>
        <v>24</v>
      </c>
      <c r="I16" s="86">
        <f t="shared" si="0"/>
        <v>29</v>
      </c>
      <c r="J16" s="86">
        <f t="shared" si="0"/>
        <v>24</v>
      </c>
      <c r="K16" s="86">
        <f t="shared" si="0"/>
        <v>0</v>
      </c>
      <c r="L16" s="86">
        <f t="shared" si="0"/>
        <v>0</v>
      </c>
      <c r="M16" s="86">
        <f t="shared" si="0"/>
        <v>0</v>
      </c>
      <c r="N16" s="86">
        <f t="shared" si="0"/>
        <v>0</v>
      </c>
      <c r="O16" s="86">
        <f t="shared" si="0"/>
        <v>0</v>
      </c>
      <c r="P16" s="86">
        <f t="shared" si="0"/>
        <v>0</v>
      </c>
      <c r="Q16" s="15">
        <f>SUM(Q12:Q15)</f>
        <v>232</v>
      </c>
      <c r="R16" s="271">
        <f>3945/4</f>
        <v>986.25</v>
      </c>
      <c r="S16" s="272"/>
      <c r="T16" s="106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85">
        <v>44</v>
      </c>
      <c r="F17" s="85">
        <v>16</v>
      </c>
      <c r="G17" s="85">
        <v>33</v>
      </c>
      <c r="H17" s="85">
        <v>15</v>
      </c>
      <c r="I17" s="85">
        <v>44</v>
      </c>
      <c r="J17" s="85">
        <v>18</v>
      </c>
      <c r="K17" s="85"/>
      <c r="L17" s="85"/>
      <c r="M17" s="85"/>
      <c r="N17" s="85"/>
      <c r="O17" s="85"/>
      <c r="P17" s="90"/>
      <c r="Q17" s="19">
        <f>SUM(E17:P17)</f>
        <v>170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85">
        <v>4</v>
      </c>
      <c r="F18" s="85"/>
      <c r="G18" s="85"/>
      <c r="H18" s="85"/>
      <c r="I18" s="85">
        <v>3</v>
      </c>
      <c r="J18" s="85">
        <v>5</v>
      </c>
      <c r="K18" s="85"/>
      <c r="L18" s="85"/>
      <c r="M18" s="85"/>
      <c r="N18" s="85"/>
      <c r="O18" s="85"/>
      <c r="P18" s="90"/>
      <c r="Q18" s="19">
        <f>SUM(E18:P18)</f>
        <v>12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85"/>
      <c r="F19" s="85">
        <v>2</v>
      </c>
      <c r="G19" s="85"/>
      <c r="H19" s="85">
        <v>1</v>
      </c>
      <c r="I19" s="85"/>
      <c r="J19" s="85">
        <v>1</v>
      </c>
      <c r="K19" s="85"/>
      <c r="L19" s="85"/>
      <c r="M19" s="85"/>
      <c r="N19" s="85"/>
      <c r="O19" s="85"/>
      <c r="P19" s="90"/>
      <c r="Q19" s="19">
        <f>SUM(E19:P19)</f>
        <v>4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85">
        <v>1</v>
      </c>
      <c r="F20" s="85">
        <v>2</v>
      </c>
      <c r="G20" s="85">
        <v>4</v>
      </c>
      <c r="H20" s="85">
        <v>5</v>
      </c>
      <c r="I20" s="85">
        <v>6</v>
      </c>
      <c r="J20" s="85">
        <v>9</v>
      </c>
      <c r="K20" s="85"/>
      <c r="L20" s="85"/>
      <c r="M20" s="85"/>
      <c r="N20" s="85"/>
      <c r="O20" s="85"/>
      <c r="P20" s="90"/>
      <c r="Q20" s="19">
        <f>SUM(E20:P20)</f>
        <v>27</v>
      </c>
    </row>
    <row r="21" spans="1:19" s="82" customFormat="1" ht="13.5" thickBot="1">
      <c r="A21" s="144" t="s">
        <v>113</v>
      </c>
      <c r="B21" s="145"/>
      <c r="C21" s="45">
        <f>+D21/'Meta Corte Muni'!P27</f>
        <v>0.6780308456286109</v>
      </c>
      <c r="D21" s="21">
        <f>+Q21/R21</f>
        <v>0.18306832831972497</v>
      </c>
      <c r="E21" s="15">
        <f aca="true" t="shared" si="1" ref="E21:P21">SUM(E17:E20)</f>
        <v>49</v>
      </c>
      <c r="F21" s="15">
        <f t="shared" si="1"/>
        <v>20</v>
      </c>
      <c r="G21" s="15">
        <f t="shared" si="1"/>
        <v>37</v>
      </c>
      <c r="H21" s="15">
        <f t="shared" si="1"/>
        <v>21</v>
      </c>
      <c r="I21" s="15">
        <f t="shared" si="1"/>
        <v>53</v>
      </c>
      <c r="J21" s="15">
        <f t="shared" si="1"/>
        <v>33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213</v>
      </c>
      <c r="R21" s="273">
        <f>4654/4</f>
        <v>1163.5</v>
      </c>
      <c r="S21" s="274"/>
    </row>
    <row r="22" spans="2:19" s="74" customFormat="1" ht="12.75">
      <c r="B22" s="80" t="s">
        <v>114</v>
      </c>
      <c r="C22" s="80"/>
      <c r="E22" s="90">
        <f>+E21+E16</f>
        <v>125</v>
      </c>
      <c r="F22" s="90">
        <f aca="true" t="shared" si="2" ref="F22:Q22">+F21+F16</f>
        <v>65</v>
      </c>
      <c r="G22" s="90">
        <f t="shared" si="2"/>
        <v>71</v>
      </c>
      <c r="H22" s="90">
        <f t="shared" si="2"/>
        <v>45</v>
      </c>
      <c r="I22" s="90">
        <f t="shared" si="2"/>
        <v>82</v>
      </c>
      <c r="J22" s="90">
        <f t="shared" si="2"/>
        <v>57</v>
      </c>
      <c r="K22" s="90">
        <f t="shared" si="2"/>
        <v>0</v>
      </c>
      <c r="L22" s="90">
        <f t="shared" si="2"/>
        <v>0</v>
      </c>
      <c r="M22" s="90">
        <f t="shared" si="2"/>
        <v>0</v>
      </c>
      <c r="N22" s="90">
        <f t="shared" si="2"/>
        <v>0</v>
      </c>
      <c r="O22" s="90">
        <f t="shared" si="2"/>
        <v>0</v>
      </c>
      <c r="P22" s="90">
        <f t="shared" si="2"/>
        <v>0</v>
      </c>
      <c r="Q22" s="90">
        <f t="shared" si="2"/>
        <v>445</v>
      </c>
      <c r="R22" s="199">
        <f>+R21+R16</f>
        <v>2149.75</v>
      </c>
      <c r="S22" s="199"/>
    </row>
    <row r="24" ht="15">
      <c r="B24" s="46"/>
    </row>
  </sheetData>
  <sheetProtection/>
  <mergeCells count="14">
    <mergeCell ref="C1:C11"/>
    <mergeCell ref="R22:S22"/>
    <mergeCell ref="R16:S16"/>
    <mergeCell ref="R21:S21"/>
    <mergeCell ref="A16:B16"/>
    <mergeCell ref="A21:B21"/>
    <mergeCell ref="A1:A10"/>
    <mergeCell ref="B1:B10"/>
    <mergeCell ref="E1:S1"/>
    <mergeCell ref="E2:Q9"/>
    <mergeCell ref="R2:S9"/>
    <mergeCell ref="E10:Q10"/>
    <mergeCell ref="R10:S11"/>
    <mergeCell ref="D1:D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42187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00390625" style="56" bestFit="1" customWidth="1"/>
    <col min="11" max="11" width="5.57421875" style="56" bestFit="1" customWidth="1"/>
    <col min="12" max="12" width="7.00390625" style="56" bestFit="1" customWidth="1"/>
    <col min="13" max="13" width="5.8515625" style="56" bestFit="1" customWidth="1"/>
    <col min="14" max="17" width="5.28125" style="56" bestFit="1" customWidth="1"/>
    <col min="18" max="18" width="6.421875" style="56" bestFit="1" customWidth="1"/>
    <col min="19" max="19" width="5.8515625" style="56" bestFit="1" customWidth="1"/>
    <col min="20" max="20" width="6.140625" style="56" bestFit="1" customWidth="1"/>
    <col min="21" max="21" width="6.421875" style="56" bestFit="1" customWidth="1"/>
    <col min="22" max="22" width="5.8515625" style="56" bestFit="1" customWidth="1"/>
    <col min="23" max="23" width="8.00390625" style="56" customWidth="1"/>
    <col min="24" max="24" width="5.57421875" style="56" bestFit="1" customWidth="1"/>
    <col min="25" max="25" width="7.00390625" style="56" bestFit="1" customWidth="1"/>
    <col min="26" max="26" width="5.8515625" style="56" bestFit="1" customWidth="1"/>
    <col min="27" max="30" width="5.28125" style="56" bestFit="1" customWidth="1"/>
    <col min="31" max="31" width="6.421875" style="56" bestFit="1" customWidth="1"/>
    <col min="32" max="32" width="5.8515625" style="56" bestFit="1" customWidth="1"/>
    <col min="33" max="33" width="6.140625" style="56" bestFit="1" customWidth="1"/>
    <col min="34" max="34" width="6.421875" style="56" bestFit="1" customWidth="1"/>
    <col min="35" max="35" width="5.8515625" style="56" bestFit="1" customWidth="1"/>
    <col min="36" max="36" width="7.28125" style="56" customWidth="1"/>
    <col min="37" max="37" width="12.8515625" style="56" customWidth="1"/>
    <col min="38" max="39" width="16.7109375" style="56" bestFit="1" customWidth="1"/>
  </cols>
  <sheetData>
    <row r="1" spans="1:39" ht="73.5" customHeight="1" thickBot="1" thickTop="1">
      <c r="A1" s="257" t="s">
        <v>0</v>
      </c>
      <c r="B1" s="215" t="s">
        <v>1</v>
      </c>
      <c r="C1" s="215" t="s">
        <v>58</v>
      </c>
      <c r="D1" s="212" t="s">
        <v>55</v>
      </c>
      <c r="E1" s="278" t="s">
        <v>69</v>
      </c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80"/>
    </row>
    <row r="2" spans="1:39" ht="15" customHeight="1" thickTop="1">
      <c r="A2" s="258"/>
      <c r="B2" s="256"/>
      <c r="C2" s="216"/>
      <c r="D2" s="213"/>
      <c r="E2" s="245" t="s">
        <v>3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7"/>
      <c r="AK2" s="249" t="s">
        <v>4</v>
      </c>
      <c r="AL2" s="249"/>
      <c r="AM2" s="281"/>
    </row>
    <row r="3" spans="1:39" ht="15" customHeight="1">
      <c r="A3" s="258"/>
      <c r="B3" s="256"/>
      <c r="C3" s="216"/>
      <c r="D3" s="213"/>
      <c r="E3" s="248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50"/>
      <c r="AK3" s="249"/>
      <c r="AL3" s="249"/>
      <c r="AM3" s="281"/>
    </row>
    <row r="4" spans="1:39" ht="15" customHeight="1">
      <c r="A4" s="258"/>
      <c r="B4" s="256"/>
      <c r="C4" s="216"/>
      <c r="D4" s="213"/>
      <c r="E4" s="248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0"/>
      <c r="AK4" s="249"/>
      <c r="AL4" s="249"/>
      <c r="AM4" s="281"/>
    </row>
    <row r="5" spans="1:39" ht="15" customHeight="1">
      <c r="A5" s="258"/>
      <c r="B5" s="256"/>
      <c r="C5" s="216"/>
      <c r="D5" s="213"/>
      <c r="E5" s="248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50"/>
      <c r="AK5" s="249"/>
      <c r="AL5" s="249"/>
      <c r="AM5" s="281"/>
    </row>
    <row r="6" spans="1:39" ht="15" customHeight="1">
      <c r="A6" s="258"/>
      <c r="B6" s="256"/>
      <c r="C6" s="216"/>
      <c r="D6" s="213"/>
      <c r="E6" s="248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50"/>
      <c r="AK6" s="249"/>
      <c r="AL6" s="249"/>
      <c r="AM6" s="281"/>
    </row>
    <row r="7" spans="1:39" ht="15" customHeight="1">
      <c r="A7" s="258"/>
      <c r="B7" s="256"/>
      <c r="C7" s="216"/>
      <c r="D7" s="213"/>
      <c r="E7" s="248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50"/>
      <c r="AK7" s="249"/>
      <c r="AL7" s="249"/>
      <c r="AM7" s="281"/>
    </row>
    <row r="8" spans="1:39" ht="15" customHeight="1">
      <c r="A8" s="258"/>
      <c r="B8" s="256"/>
      <c r="C8" s="216"/>
      <c r="D8" s="213"/>
      <c r="E8" s="248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50"/>
      <c r="AK8" s="249"/>
      <c r="AL8" s="249"/>
      <c r="AM8" s="281"/>
    </row>
    <row r="9" spans="1:39" ht="15.75" customHeight="1" thickBot="1">
      <c r="A9" s="258"/>
      <c r="B9" s="256"/>
      <c r="C9" s="216"/>
      <c r="D9" s="213"/>
      <c r="E9" s="251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264"/>
      <c r="AL9" s="264"/>
      <c r="AM9" s="282"/>
    </row>
    <row r="10" spans="1:39" ht="57.75" customHeight="1" thickBot="1" thickTop="1">
      <c r="A10" s="259"/>
      <c r="B10" s="217"/>
      <c r="C10" s="216"/>
      <c r="D10" s="214"/>
      <c r="E10" s="218" t="s">
        <v>70</v>
      </c>
      <c r="F10" s="219"/>
      <c r="G10" s="219"/>
      <c r="H10" s="219"/>
      <c r="I10" s="219"/>
      <c r="J10" s="242"/>
      <c r="K10" s="265" t="s">
        <v>71</v>
      </c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75" t="s">
        <v>101</v>
      </c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76" t="s">
        <v>76</v>
      </c>
      <c r="AL10" s="276" t="s">
        <v>128</v>
      </c>
      <c r="AM10" s="276" t="s">
        <v>129</v>
      </c>
    </row>
    <row r="11" spans="1:39" ht="24" thickBot="1">
      <c r="A11" s="98"/>
      <c r="B11" s="98"/>
      <c r="C11" s="217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77"/>
      <c r="AL11" s="277"/>
      <c r="AM11" s="277"/>
    </row>
    <row r="12" spans="1:36" ht="15.75" thickBot="1">
      <c r="A12" s="1" t="s">
        <v>102</v>
      </c>
      <c r="B12" s="11" t="s">
        <v>103</v>
      </c>
      <c r="C12" s="11"/>
      <c r="D12" s="11"/>
      <c r="E12" s="19">
        <v>55</v>
      </c>
      <c r="F12" s="51">
        <f>+E12+(K12+L12+M12)-(X12+Y12+Z12)</f>
        <v>56</v>
      </c>
      <c r="G12" s="19">
        <v>58</v>
      </c>
      <c r="H12" s="52"/>
      <c r="I12" s="52"/>
      <c r="J12" s="53"/>
      <c r="K12" s="67"/>
      <c r="L12" s="67"/>
      <c r="M12" s="67">
        <v>1</v>
      </c>
      <c r="N12" s="67"/>
      <c r="O12" s="67"/>
      <c r="P12" s="67"/>
      <c r="Q12" s="67"/>
      <c r="R12" s="67"/>
      <c r="S12" s="67"/>
      <c r="T12" s="68"/>
      <c r="U12" s="67"/>
      <c r="V12" s="67"/>
      <c r="W12" s="19">
        <f>SUM(K12:V12)</f>
        <v>1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</row>
    <row r="13" spans="1:36" ht="15.75" thickBot="1">
      <c r="A13" s="1" t="s">
        <v>102</v>
      </c>
      <c r="B13" s="11" t="s">
        <v>104</v>
      </c>
      <c r="C13" s="11"/>
      <c r="D13" s="11"/>
      <c r="E13" s="19">
        <v>58</v>
      </c>
      <c r="F13" s="51">
        <f>+E13+(K13+L13+M13)-(X13+Y13+Z13)</f>
        <v>59</v>
      </c>
      <c r="G13" s="19">
        <v>58</v>
      </c>
      <c r="H13" s="52"/>
      <c r="I13" s="52"/>
      <c r="J13" s="53"/>
      <c r="K13" s="67"/>
      <c r="L13" s="67"/>
      <c r="M13" s="67">
        <v>1</v>
      </c>
      <c r="N13" s="67"/>
      <c r="O13" s="67"/>
      <c r="P13" s="67"/>
      <c r="Q13" s="67"/>
      <c r="R13" s="67"/>
      <c r="S13" s="67"/>
      <c r="T13" s="68"/>
      <c r="U13" s="67"/>
      <c r="V13" s="67"/>
      <c r="W13" s="19">
        <f aca="true" t="shared" si="0" ref="W13:W21">SUM(K13:V13)</f>
        <v>1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 aca="true" t="shared" si="1" ref="AJ13:AJ21">SUM(X13:AI13)</f>
        <v>0</v>
      </c>
    </row>
    <row r="14" spans="1:36" ht="15.75" thickBot="1">
      <c r="A14" s="1" t="s">
        <v>102</v>
      </c>
      <c r="B14" s="11" t="s">
        <v>105</v>
      </c>
      <c r="C14" s="11"/>
      <c r="D14" s="11"/>
      <c r="E14" s="19">
        <v>27</v>
      </c>
      <c r="F14" s="51">
        <f>+E14+(K14+L14+M14)-(X14+Y14+Z14)</f>
        <v>27</v>
      </c>
      <c r="G14" s="19">
        <v>26</v>
      </c>
      <c r="H14" s="52"/>
      <c r="I14" s="52"/>
      <c r="J14" s="53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7"/>
      <c r="V14" s="67"/>
      <c r="W14" s="19">
        <f t="shared" si="0"/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1"/>
        <v>0</v>
      </c>
    </row>
    <row r="15" spans="1:36" ht="15.75" thickBot="1">
      <c r="A15" s="1" t="s">
        <v>102</v>
      </c>
      <c r="B15" s="11" t="s">
        <v>106</v>
      </c>
      <c r="C15" s="11"/>
      <c r="D15" s="11"/>
      <c r="E15" s="19">
        <v>33</v>
      </c>
      <c r="F15" s="51">
        <f>+E15+(K15+L15+M15)-(X15+Y15+Z15)</f>
        <v>35</v>
      </c>
      <c r="G15" s="19">
        <v>38</v>
      </c>
      <c r="H15" s="52"/>
      <c r="I15" s="52"/>
      <c r="J15" s="53"/>
      <c r="K15" s="67"/>
      <c r="L15" s="67"/>
      <c r="M15" s="67">
        <v>2</v>
      </c>
      <c r="N15" s="67"/>
      <c r="O15" s="67"/>
      <c r="P15" s="67"/>
      <c r="Q15" s="67"/>
      <c r="R15" s="67"/>
      <c r="S15" s="67"/>
      <c r="T15" s="68"/>
      <c r="U15" s="67"/>
      <c r="V15" s="67"/>
      <c r="W15" s="19">
        <f t="shared" si="0"/>
        <v>2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 t="shared" si="1"/>
        <v>0</v>
      </c>
    </row>
    <row r="16" spans="1:39" ht="15.75" thickBot="1">
      <c r="A16" s="144" t="s">
        <v>112</v>
      </c>
      <c r="B16" s="145"/>
      <c r="C16" s="45">
        <f>+D16/'Meta Corte Muni'!Q26</f>
        <v>1.201314237776127</v>
      </c>
      <c r="D16" s="20">
        <f>+G16/AK16</f>
        <v>0.3423745577661962</v>
      </c>
      <c r="E16" s="15">
        <f aca="true" t="shared" si="2" ref="E16:V16">SUM(E12:E15)</f>
        <v>173</v>
      </c>
      <c r="F16" s="15">
        <f t="shared" si="2"/>
        <v>177</v>
      </c>
      <c r="G16" s="15">
        <f t="shared" si="2"/>
        <v>180</v>
      </c>
      <c r="H16" s="15">
        <f>SUM(H12:H15)</f>
        <v>0</v>
      </c>
      <c r="I16" s="15">
        <f>SUM(I12:I15)</f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4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0"/>
        <v>4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1"/>
        <v>0</v>
      </c>
      <c r="AK16" s="15">
        <f>+AL16+AM16</f>
        <v>525.74</v>
      </c>
      <c r="AL16" s="15">
        <f>3771*0.1</f>
        <v>377.1</v>
      </c>
      <c r="AM16" s="15">
        <f>1858*0.08</f>
        <v>148.64000000000001</v>
      </c>
    </row>
    <row r="17" spans="1:36" ht="15.75" thickBot="1">
      <c r="A17" s="1" t="s">
        <v>107</v>
      </c>
      <c r="B17" s="11" t="s">
        <v>108</v>
      </c>
      <c r="C17" s="11"/>
      <c r="D17" s="11"/>
      <c r="E17" s="19">
        <v>41</v>
      </c>
      <c r="F17" s="51">
        <f>+E17+(K17+L17+M17)-(X17+Y17+Z17)</f>
        <v>44</v>
      </c>
      <c r="G17" s="19">
        <v>20</v>
      </c>
      <c r="H17" s="52"/>
      <c r="I17" s="52"/>
      <c r="J17" s="53"/>
      <c r="K17" s="67">
        <v>1</v>
      </c>
      <c r="L17" s="67">
        <v>2</v>
      </c>
      <c r="M17" s="67"/>
      <c r="N17" s="67">
        <v>1</v>
      </c>
      <c r="O17" s="67"/>
      <c r="P17" s="67"/>
      <c r="Q17" s="67"/>
      <c r="R17" s="67"/>
      <c r="S17" s="67"/>
      <c r="T17" s="68"/>
      <c r="U17" s="67"/>
      <c r="V17" s="67"/>
      <c r="W17" s="19">
        <f t="shared" si="0"/>
        <v>4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1"/>
        <v>0</v>
      </c>
    </row>
    <row r="18" spans="1:36" ht="15.75" thickBot="1">
      <c r="A18" s="1" t="s">
        <v>107</v>
      </c>
      <c r="B18" s="11" t="s">
        <v>109</v>
      </c>
      <c r="C18" s="11"/>
      <c r="D18" s="11"/>
      <c r="E18" s="19">
        <v>7</v>
      </c>
      <c r="F18" s="51">
        <f>+E18+(K18+L18+M18)-(X18+Y18+Z18)</f>
        <v>7</v>
      </c>
      <c r="G18" s="19">
        <v>3</v>
      </c>
      <c r="H18" s="52"/>
      <c r="I18" s="52"/>
      <c r="J18" s="53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7"/>
      <c r="V18" s="67"/>
      <c r="W18" s="19">
        <f t="shared" si="0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1"/>
        <v>0</v>
      </c>
    </row>
    <row r="19" spans="1:36" ht="15.75" thickBot="1">
      <c r="A19" s="1" t="s">
        <v>107</v>
      </c>
      <c r="B19" s="11" t="s">
        <v>110</v>
      </c>
      <c r="C19" s="11"/>
      <c r="D19" s="11"/>
      <c r="E19" s="19">
        <v>10</v>
      </c>
      <c r="F19" s="51">
        <f>+E19+(K19+L19+M19)-(X19+Y19+Z19)</f>
        <v>10</v>
      </c>
      <c r="G19" s="19">
        <v>2</v>
      </c>
      <c r="H19" s="52"/>
      <c r="I19" s="52"/>
      <c r="J19" s="53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7"/>
      <c r="V19" s="67"/>
      <c r="W19" s="19">
        <f t="shared" si="0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1"/>
        <v>0</v>
      </c>
    </row>
    <row r="20" spans="1:36" ht="15.75" thickBot="1">
      <c r="A20" s="1" t="s">
        <v>107</v>
      </c>
      <c r="B20" s="11" t="s">
        <v>111</v>
      </c>
      <c r="C20" s="11"/>
      <c r="D20" s="11"/>
      <c r="E20" s="19">
        <v>24</v>
      </c>
      <c r="F20" s="51">
        <f>+E20+(K20+L20+M20)-(X20+Y20+Z20)</f>
        <v>28</v>
      </c>
      <c r="G20" s="19">
        <v>31</v>
      </c>
      <c r="H20" s="52"/>
      <c r="I20" s="52"/>
      <c r="J20" s="53"/>
      <c r="K20" s="67"/>
      <c r="L20" s="67"/>
      <c r="M20" s="67">
        <v>4</v>
      </c>
      <c r="N20" s="67"/>
      <c r="O20" s="67"/>
      <c r="P20" s="67"/>
      <c r="Q20" s="67"/>
      <c r="R20" s="67"/>
      <c r="S20" s="67"/>
      <c r="T20" s="68"/>
      <c r="U20" s="67"/>
      <c r="V20" s="67"/>
      <c r="W20" s="19">
        <f t="shared" si="0"/>
        <v>4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1"/>
        <v>0</v>
      </c>
    </row>
    <row r="21" spans="1:39" ht="15.75" thickBot="1">
      <c r="A21" s="144" t="s">
        <v>113</v>
      </c>
      <c r="B21" s="145"/>
      <c r="C21" s="45">
        <f>+D21/'Meta Corte Muni'!Q27</f>
        <v>0.4057794588641074</v>
      </c>
      <c r="D21" s="20">
        <f>+G21/AK21</f>
        <v>0.08927148095010362</v>
      </c>
      <c r="E21" s="15">
        <f aca="true" t="shared" si="4" ref="E21:V21">SUM(E17:E20)</f>
        <v>82</v>
      </c>
      <c r="F21" s="15">
        <f t="shared" si="4"/>
        <v>89</v>
      </c>
      <c r="G21" s="15">
        <f t="shared" si="4"/>
        <v>56</v>
      </c>
      <c r="H21" s="15">
        <f>SUM(H17:H20)</f>
        <v>0</v>
      </c>
      <c r="I21" s="15">
        <f>SUM(I17:I20)</f>
        <v>0</v>
      </c>
      <c r="J21" s="15">
        <f t="shared" si="4"/>
        <v>0</v>
      </c>
      <c r="K21" s="15">
        <f t="shared" si="4"/>
        <v>1</v>
      </c>
      <c r="L21" s="15">
        <f t="shared" si="4"/>
        <v>2</v>
      </c>
      <c r="M21" s="15">
        <f t="shared" si="4"/>
        <v>4</v>
      </c>
      <c r="N21" s="15">
        <f t="shared" si="4"/>
        <v>1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69">
        <f t="shared" si="4"/>
        <v>0</v>
      </c>
      <c r="V21" s="15">
        <f t="shared" si="4"/>
        <v>0</v>
      </c>
      <c r="W21" s="15">
        <f t="shared" si="0"/>
        <v>8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1"/>
        <v>0</v>
      </c>
      <c r="AK21" s="15">
        <f>+AL21+AM21</f>
        <v>627.3</v>
      </c>
      <c r="AL21" s="15">
        <f>4453*0.1</f>
        <v>445.3</v>
      </c>
      <c r="AM21" s="15">
        <f>2275*0.08</f>
        <v>182</v>
      </c>
    </row>
    <row r="22" spans="2:39" s="58" customFormat="1" ht="15">
      <c r="B22" s="22" t="s">
        <v>114</v>
      </c>
      <c r="C22" s="22"/>
      <c r="E22" s="3">
        <f>+E21+E16</f>
        <v>255</v>
      </c>
      <c r="F22" s="3">
        <f aca="true" t="shared" si="6" ref="F22:AJ22">+F21+F16</f>
        <v>266</v>
      </c>
      <c r="G22" s="3">
        <f t="shared" si="6"/>
        <v>236</v>
      </c>
      <c r="H22" s="3">
        <f>+H21+H16</f>
        <v>0</v>
      </c>
      <c r="I22" s="3">
        <f>+I21+I16</f>
        <v>0</v>
      </c>
      <c r="J22" s="3">
        <f t="shared" si="6"/>
        <v>0</v>
      </c>
      <c r="K22" s="3">
        <f t="shared" si="6"/>
        <v>1</v>
      </c>
      <c r="L22" s="3">
        <f t="shared" si="6"/>
        <v>2</v>
      </c>
      <c r="M22" s="3">
        <f t="shared" si="6"/>
        <v>8</v>
      </c>
      <c r="N22" s="3">
        <f t="shared" si="6"/>
        <v>1</v>
      </c>
      <c r="O22" s="3">
        <f t="shared" si="6"/>
        <v>0</v>
      </c>
      <c r="P22" s="3">
        <f t="shared" si="6"/>
        <v>0</v>
      </c>
      <c r="Q22" s="3">
        <f t="shared" si="6"/>
        <v>0</v>
      </c>
      <c r="R22" s="3">
        <f t="shared" si="6"/>
        <v>0</v>
      </c>
      <c r="S22" s="3">
        <f t="shared" si="6"/>
        <v>0</v>
      </c>
      <c r="T22" s="3">
        <f t="shared" si="6"/>
        <v>0</v>
      </c>
      <c r="U22" s="3">
        <f t="shared" si="6"/>
        <v>0</v>
      </c>
      <c r="V22" s="3">
        <f t="shared" si="6"/>
        <v>0</v>
      </c>
      <c r="W22" s="3">
        <f t="shared" si="6"/>
        <v>12</v>
      </c>
      <c r="X22" s="3">
        <f t="shared" si="6"/>
        <v>0</v>
      </c>
      <c r="Y22" s="3">
        <f t="shared" si="6"/>
        <v>0</v>
      </c>
      <c r="Z22" s="3">
        <f t="shared" si="6"/>
        <v>0</v>
      </c>
      <c r="AA22" s="3">
        <f t="shared" si="6"/>
        <v>0</v>
      </c>
      <c r="AB22" s="3">
        <f t="shared" si="6"/>
        <v>0</v>
      </c>
      <c r="AC22" s="3">
        <f t="shared" si="6"/>
        <v>0</v>
      </c>
      <c r="AD22" s="3">
        <f t="shared" si="6"/>
        <v>0</v>
      </c>
      <c r="AE22" s="3">
        <f t="shared" si="6"/>
        <v>0</v>
      </c>
      <c r="AF22" s="3">
        <f t="shared" si="6"/>
        <v>0</v>
      </c>
      <c r="AG22" s="3">
        <f t="shared" si="6"/>
        <v>0</v>
      </c>
      <c r="AH22" s="3">
        <f t="shared" si="6"/>
        <v>0</v>
      </c>
      <c r="AI22" s="3">
        <f t="shared" si="6"/>
        <v>0</v>
      </c>
      <c r="AJ22" s="3">
        <f t="shared" si="6"/>
        <v>0</v>
      </c>
      <c r="AK22" s="3">
        <f>+AK21+AK16</f>
        <v>1153.04</v>
      </c>
      <c r="AL22" s="3">
        <f>+AL21+AL16</f>
        <v>822.4000000000001</v>
      </c>
      <c r="AM22" s="3">
        <f>+AM21+AM16</f>
        <v>330.64</v>
      </c>
    </row>
  </sheetData>
  <sheetProtection/>
  <mergeCells count="15">
    <mergeCell ref="K10:W10"/>
    <mergeCell ref="X10:AJ10"/>
    <mergeCell ref="AK10:AK11"/>
    <mergeCell ref="AL10:AL11"/>
    <mergeCell ref="AM10:AM11"/>
    <mergeCell ref="E1:AM1"/>
    <mergeCell ref="E2:AJ9"/>
    <mergeCell ref="E10:J10"/>
    <mergeCell ref="AK2:AM9"/>
    <mergeCell ref="A16:B16"/>
    <mergeCell ref="A21:B21"/>
    <mergeCell ref="A1:A10"/>
    <mergeCell ref="B1:B10"/>
    <mergeCell ref="C1:C11"/>
    <mergeCell ref="D1:D10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140625" style="56" bestFit="1" customWidth="1"/>
    <col min="11" max="12" width="9.7109375" style="56" bestFit="1" customWidth="1"/>
    <col min="13" max="22" width="7.140625" style="56" bestFit="1" customWidth="1"/>
    <col min="23" max="23" width="8.00390625" style="56" customWidth="1"/>
    <col min="24" max="24" width="7.140625" style="56" bestFit="1" customWidth="1"/>
    <col min="25" max="25" width="7.00390625" style="56" bestFit="1" customWidth="1"/>
    <col min="26" max="35" width="7.140625" style="56" bestFit="1" customWidth="1"/>
    <col min="36" max="36" width="7.28125" style="56" customWidth="1"/>
    <col min="37" max="37" width="21.8515625" style="56" customWidth="1"/>
  </cols>
  <sheetData>
    <row r="1" spans="1:37" ht="73.5" customHeight="1" thickBot="1" thickTop="1">
      <c r="A1" s="257" t="s">
        <v>0</v>
      </c>
      <c r="B1" s="215" t="s">
        <v>1</v>
      </c>
      <c r="C1" s="215" t="s">
        <v>58</v>
      </c>
      <c r="D1" s="212" t="s">
        <v>55</v>
      </c>
      <c r="E1" s="254" t="s">
        <v>72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</row>
    <row r="2" spans="1:37" ht="15" customHeight="1" thickTop="1">
      <c r="A2" s="258"/>
      <c r="B2" s="256"/>
      <c r="C2" s="216"/>
      <c r="D2" s="213"/>
      <c r="E2" s="245" t="s">
        <v>3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7"/>
      <c r="AK2" s="261" t="s">
        <v>4</v>
      </c>
    </row>
    <row r="3" spans="1:37" ht="15" customHeight="1">
      <c r="A3" s="258"/>
      <c r="B3" s="256"/>
      <c r="C3" s="216"/>
      <c r="D3" s="213"/>
      <c r="E3" s="248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50"/>
      <c r="AK3" s="249"/>
    </row>
    <row r="4" spans="1:37" ht="15" customHeight="1">
      <c r="A4" s="258"/>
      <c r="B4" s="256"/>
      <c r="C4" s="216"/>
      <c r="D4" s="213"/>
      <c r="E4" s="248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0"/>
      <c r="AK4" s="249"/>
    </row>
    <row r="5" spans="1:37" ht="15" customHeight="1">
      <c r="A5" s="258"/>
      <c r="B5" s="256"/>
      <c r="C5" s="216"/>
      <c r="D5" s="213"/>
      <c r="E5" s="248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50"/>
      <c r="AK5" s="249"/>
    </row>
    <row r="6" spans="1:37" ht="15" customHeight="1">
      <c r="A6" s="258"/>
      <c r="B6" s="256"/>
      <c r="C6" s="216"/>
      <c r="D6" s="213"/>
      <c r="E6" s="248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50"/>
      <c r="AK6" s="249"/>
    </row>
    <row r="7" spans="1:37" ht="15" customHeight="1">
      <c r="A7" s="258"/>
      <c r="B7" s="256"/>
      <c r="C7" s="216"/>
      <c r="D7" s="213"/>
      <c r="E7" s="248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50"/>
      <c r="AK7" s="249"/>
    </row>
    <row r="8" spans="1:37" ht="15" customHeight="1">
      <c r="A8" s="258"/>
      <c r="B8" s="256"/>
      <c r="C8" s="216"/>
      <c r="D8" s="213"/>
      <c r="E8" s="248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50"/>
      <c r="AK8" s="249"/>
    </row>
    <row r="9" spans="1:37" ht="15.75" customHeight="1" thickBot="1">
      <c r="A9" s="258"/>
      <c r="B9" s="256"/>
      <c r="C9" s="216"/>
      <c r="D9" s="213"/>
      <c r="E9" s="251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264"/>
    </row>
    <row r="10" spans="1:37" ht="64.5" customHeight="1" thickBot="1" thickTop="1">
      <c r="A10" s="259"/>
      <c r="B10" s="217"/>
      <c r="C10" s="216"/>
      <c r="D10" s="214"/>
      <c r="E10" s="218" t="s">
        <v>73</v>
      </c>
      <c r="F10" s="219"/>
      <c r="G10" s="219"/>
      <c r="H10" s="219"/>
      <c r="I10" s="219"/>
      <c r="J10" s="242"/>
      <c r="K10" s="218" t="s">
        <v>74</v>
      </c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8" t="s">
        <v>75</v>
      </c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42"/>
      <c r="AK10" s="283" t="s">
        <v>130</v>
      </c>
    </row>
    <row r="11" spans="1:37" ht="20.25" customHeight="1" thickBot="1">
      <c r="A11" s="98"/>
      <c r="B11" s="98"/>
      <c r="C11" s="217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77"/>
    </row>
    <row r="12" spans="1:37" s="74" customFormat="1" ht="13.5" thickBot="1">
      <c r="A12" s="1" t="s">
        <v>102</v>
      </c>
      <c r="B12" s="75" t="s">
        <v>103</v>
      </c>
      <c r="C12" s="75"/>
      <c r="D12" s="75"/>
      <c r="E12" s="19">
        <v>81</v>
      </c>
      <c r="F12" s="51">
        <f>+E12+(K12+L12+M12)-(X12+Y12+Z12)</f>
        <v>82</v>
      </c>
      <c r="G12" s="19">
        <v>64</v>
      </c>
      <c r="H12" s="52"/>
      <c r="I12" s="52"/>
      <c r="J12" s="53"/>
      <c r="K12" s="67"/>
      <c r="L12" s="67"/>
      <c r="M12" s="67">
        <v>1</v>
      </c>
      <c r="N12" s="67">
        <v>1</v>
      </c>
      <c r="O12" s="67"/>
      <c r="P12" s="67"/>
      <c r="Q12" s="67"/>
      <c r="R12" s="67"/>
      <c r="S12" s="67"/>
      <c r="T12" s="68"/>
      <c r="U12" s="67"/>
      <c r="V12" s="54"/>
      <c r="W12" s="19">
        <f>SUM(K12:V12)</f>
        <v>2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</row>
    <row r="13" spans="1:37" s="74" customFormat="1" ht="13.5" thickBot="1">
      <c r="A13" s="1" t="s">
        <v>102</v>
      </c>
      <c r="B13" s="75" t="s">
        <v>104</v>
      </c>
      <c r="C13" s="75"/>
      <c r="D13" s="75"/>
      <c r="E13" s="19">
        <v>69</v>
      </c>
      <c r="F13" s="51">
        <f>+E13+(K13+L13+M13)-(X13+Y13+Z13)</f>
        <v>70</v>
      </c>
      <c r="G13" s="19">
        <v>70</v>
      </c>
      <c r="H13" s="52"/>
      <c r="I13" s="52"/>
      <c r="J13" s="53"/>
      <c r="K13" s="67"/>
      <c r="L13" s="67">
        <v>1</v>
      </c>
      <c r="M13" s="67"/>
      <c r="N13" s="67">
        <v>3</v>
      </c>
      <c r="O13" s="67"/>
      <c r="P13" s="67"/>
      <c r="Q13" s="67"/>
      <c r="R13" s="67"/>
      <c r="S13" s="67"/>
      <c r="T13" s="68"/>
      <c r="U13" s="67"/>
      <c r="V13" s="54"/>
      <c r="W13" s="19">
        <f aca="true" t="shared" si="0" ref="W13:W21">SUM(K13:V13)</f>
        <v>4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 aca="true" t="shared" si="1" ref="AJ13:AJ21">SUM(X13:AI13)</f>
        <v>0</v>
      </c>
      <c r="AK13" s="90"/>
    </row>
    <row r="14" spans="1:37" s="74" customFormat="1" ht="13.5" thickBot="1">
      <c r="A14" s="1" t="s">
        <v>102</v>
      </c>
      <c r="B14" s="75" t="s">
        <v>105</v>
      </c>
      <c r="C14" s="75"/>
      <c r="D14" s="75"/>
      <c r="E14" s="19">
        <v>36</v>
      </c>
      <c r="F14" s="51">
        <f>+E14+(K14+L14+M14)-(X14+Y14+Z14)</f>
        <v>37</v>
      </c>
      <c r="G14" s="19">
        <v>36</v>
      </c>
      <c r="H14" s="52"/>
      <c r="I14" s="52"/>
      <c r="J14" s="53"/>
      <c r="K14" s="67">
        <v>1</v>
      </c>
      <c r="L14" s="67"/>
      <c r="M14" s="67"/>
      <c r="N14" s="67">
        <v>0</v>
      </c>
      <c r="O14" s="67"/>
      <c r="P14" s="67"/>
      <c r="Q14" s="67"/>
      <c r="R14" s="67"/>
      <c r="S14" s="67"/>
      <c r="T14" s="68"/>
      <c r="U14" s="67"/>
      <c r="V14" s="54"/>
      <c r="W14" s="19">
        <f t="shared" si="0"/>
        <v>1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1"/>
        <v>0</v>
      </c>
      <c r="AK14" s="90"/>
    </row>
    <row r="15" spans="1:37" s="74" customFormat="1" ht="13.5" thickBot="1">
      <c r="A15" s="1" t="s">
        <v>102</v>
      </c>
      <c r="B15" s="75" t="s">
        <v>106</v>
      </c>
      <c r="C15" s="75"/>
      <c r="D15" s="75"/>
      <c r="E15" s="19">
        <v>41</v>
      </c>
      <c r="F15" s="51">
        <f>+E15+(K15+L15+M15)-(X15+Y15+Z15)</f>
        <v>44</v>
      </c>
      <c r="G15" s="19">
        <v>36</v>
      </c>
      <c r="H15" s="52"/>
      <c r="I15" s="52"/>
      <c r="J15" s="53"/>
      <c r="K15" s="67">
        <v>2</v>
      </c>
      <c r="L15" s="67">
        <v>1</v>
      </c>
      <c r="M15" s="67"/>
      <c r="N15" s="67">
        <v>1</v>
      </c>
      <c r="O15" s="67"/>
      <c r="P15" s="67"/>
      <c r="Q15" s="67"/>
      <c r="R15" s="67"/>
      <c r="S15" s="67"/>
      <c r="T15" s="68"/>
      <c r="U15" s="67"/>
      <c r="V15" s="54"/>
      <c r="W15" s="19">
        <f t="shared" si="0"/>
        <v>4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 t="shared" si="1"/>
        <v>0</v>
      </c>
      <c r="AK15" s="90"/>
    </row>
    <row r="16" spans="1:37" s="74" customFormat="1" ht="13.5" thickBot="1">
      <c r="A16" s="144" t="s">
        <v>112</v>
      </c>
      <c r="B16" s="145"/>
      <c r="C16" s="45">
        <f>+D16/'Meta Corte Muni'!R26</f>
        <v>1.5086336319842044</v>
      </c>
      <c r="D16" s="20">
        <f>+G16/AK16</f>
        <v>0.2564677174373148</v>
      </c>
      <c r="E16" s="15">
        <f aca="true" t="shared" si="2" ref="E16:V16">SUM(E12:E15)</f>
        <v>227</v>
      </c>
      <c r="F16" s="15">
        <f t="shared" si="2"/>
        <v>233</v>
      </c>
      <c r="G16" s="15">
        <f t="shared" si="2"/>
        <v>206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3</v>
      </c>
      <c r="L16" s="15">
        <f t="shared" si="2"/>
        <v>2</v>
      </c>
      <c r="M16" s="15">
        <f t="shared" si="2"/>
        <v>1</v>
      </c>
      <c r="N16" s="15">
        <f t="shared" si="2"/>
        <v>5</v>
      </c>
      <c r="O16" s="15">
        <f t="shared" si="2"/>
        <v>0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0"/>
        <v>11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1"/>
        <v>0</v>
      </c>
      <c r="AK16" s="15">
        <f>3651*0.22</f>
        <v>803.22</v>
      </c>
    </row>
    <row r="17" spans="1:37" s="74" customFormat="1" ht="13.5" thickBot="1">
      <c r="A17" s="1" t="s">
        <v>107</v>
      </c>
      <c r="B17" s="75" t="s">
        <v>108</v>
      </c>
      <c r="C17" s="75"/>
      <c r="D17" s="75"/>
      <c r="E17" s="19">
        <v>158</v>
      </c>
      <c r="F17" s="51">
        <f>+E17+(K17+L17+M17)-(X17+Y17+Z17)</f>
        <v>223</v>
      </c>
      <c r="G17" s="19">
        <v>214</v>
      </c>
      <c r="H17" s="63"/>
      <c r="I17" s="63"/>
      <c r="J17" s="53"/>
      <c r="K17" s="67">
        <v>19</v>
      </c>
      <c r="L17" s="67">
        <v>19</v>
      </c>
      <c r="M17" s="67">
        <v>28</v>
      </c>
      <c r="N17" s="67">
        <v>30</v>
      </c>
      <c r="O17" s="67"/>
      <c r="P17" s="67"/>
      <c r="Q17" s="67"/>
      <c r="R17" s="67"/>
      <c r="S17" s="67"/>
      <c r="T17" s="68"/>
      <c r="U17" s="67"/>
      <c r="V17" s="67"/>
      <c r="W17" s="19">
        <f t="shared" si="0"/>
        <v>96</v>
      </c>
      <c r="X17" s="54"/>
      <c r="Y17" s="54">
        <v>1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1"/>
        <v>1</v>
      </c>
      <c r="AK17" s="90"/>
    </row>
    <row r="18" spans="1:37" s="74" customFormat="1" ht="13.5" thickBot="1">
      <c r="A18" s="1" t="s">
        <v>107</v>
      </c>
      <c r="B18" s="75" t="s">
        <v>109</v>
      </c>
      <c r="C18" s="75"/>
      <c r="D18" s="75"/>
      <c r="E18" s="19"/>
      <c r="F18" s="64">
        <f>+E18+(K18+L18+M18)-(X18+Y18+Z18)</f>
        <v>1</v>
      </c>
      <c r="G18" s="19"/>
      <c r="H18" s="63"/>
      <c r="I18" s="63"/>
      <c r="J18" s="53"/>
      <c r="K18" s="67">
        <v>1</v>
      </c>
      <c r="L18" s="67"/>
      <c r="M18" s="67"/>
      <c r="N18" s="67">
        <v>4</v>
      </c>
      <c r="O18" s="67"/>
      <c r="P18" s="67"/>
      <c r="Q18" s="67"/>
      <c r="R18" s="67"/>
      <c r="S18" s="67"/>
      <c r="T18" s="68"/>
      <c r="U18" s="67"/>
      <c r="V18" s="67"/>
      <c r="W18" s="19">
        <f t="shared" si="0"/>
        <v>5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1"/>
        <v>0</v>
      </c>
      <c r="AK18" s="90"/>
    </row>
    <row r="19" spans="1:37" s="74" customFormat="1" ht="13.5" thickBot="1">
      <c r="A19" s="1" t="s">
        <v>107</v>
      </c>
      <c r="B19" s="75" t="s">
        <v>110</v>
      </c>
      <c r="C19" s="75"/>
      <c r="D19" s="75"/>
      <c r="E19" s="19"/>
      <c r="F19" s="64">
        <f>+E19+(K19+L19+M19)-(X19+Y19+Z19)</f>
        <v>6</v>
      </c>
      <c r="G19" s="19"/>
      <c r="H19" s="63"/>
      <c r="I19" s="63"/>
      <c r="J19" s="53"/>
      <c r="K19" s="67">
        <v>3</v>
      </c>
      <c r="L19" s="67"/>
      <c r="M19" s="67">
        <v>3</v>
      </c>
      <c r="N19" s="67">
        <v>1</v>
      </c>
      <c r="O19" s="67"/>
      <c r="P19" s="67"/>
      <c r="Q19" s="67"/>
      <c r="R19" s="67"/>
      <c r="S19" s="67"/>
      <c r="T19" s="68"/>
      <c r="U19" s="67"/>
      <c r="V19" s="67"/>
      <c r="W19" s="19">
        <f t="shared" si="0"/>
        <v>7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1"/>
        <v>0</v>
      </c>
      <c r="AK19" s="90"/>
    </row>
    <row r="20" spans="1:37" s="74" customFormat="1" ht="13.5" thickBot="1">
      <c r="A20" s="1" t="s">
        <v>107</v>
      </c>
      <c r="B20" s="75" t="s">
        <v>111</v>
      </c>
      <c r="C20" s="75"/>
      <c r="D20" s="75"/>
      <c r="E20" s="19"/>
      <c r="F20" s="64">
        <f>+E20+(K20+L20+M20)-(X20+Y20+Z20)</f>
        <v>19</v>
      </c>
      <c r="G20" s="19"/>
      <c r="H20" s="63"/>
      <c r="I20" s="63"/>
      <c r="J20" s="53"/>
      <c r="K20" s="67">
        <v>4</v>
      </c>
      <c r="L20" s="67">
        <v>4</v>
      </c>
      <c r="M20" s="67">
        <v>11</v>
      </c>
      <c r="N20" s="67">
        <v>11</v>
      </c>
      <c r="O20" s="67"/>
      <c r="P20" s="67"/>
      <c r="Q20" s="67"/>
      <c r="R20" s="67"/>
      <c r="S20" s="67"/>
      <c r="T20" s="68"/>
      <c r="U20" s="67"/>
      <c r="V20" s="67"/>
      <c r="W20" s="19">
        <f t="shared" si="0"/>
        <v>30</v>
      </c>
      <c r="X20" s="54"/>
      <c r="Y20" s="54"/>
      <c r="Z20" s="54"/>
      <c r="AA20" s="54">
        <v>1</v>
      </c>
      <c r="AB20" s="54"/>
      <c r="AC20" s="54"/>
      <c r="AD20" s="54"/>
      <c r="AE20" s="54"/>
      <c r="AF20" s="54"/>
      <c r="AG20" s="54"/>
      <c r="AH20" s="54"/>
      <c r="AI20" s="54"/>
      <c r="AJ20" s="19">
        <f t="shared" si="1"/>
        <v>1</v>
      </c>
      <c r="AK20" s="90"/>
    </row>
    <row r="21" spans="1:37" s="74" customFormat="1" ht="13.5" thickBot="1">
      <c r="A21" s="144" t="s">
        <v>113</v>
      </c>
      <c r="B21" s="145"/>
      <c r="C21" s="45">
        <f>+D21/'Meta Corte Muni'!R27</f>
        <v>1.3269770718204636</v>
      </c>
      <c r="D21" s="20">
        <f>+G21/AK21</f>
        <v>0.22558610220947883</v>
      </c>
      <c r="E21" s="15">
        <f aca="true" t="shared" si="4" ref="E21:V21">SUM(E17:E20)</f>
        <v>158</v>
      </c>
      <c r="F21" s="15">
        <f t="shared" si="4"/>
        <v>249</v>
      </c>
      <c r="G21" s="15">
        <f t="shared" si="4"/>
        <v>214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27</v>
      </c>
      <c r="L21" s="15">
        <f t="shared" si="4"/>
        <v>23</v>
      </c>
      <c r="M21" s="15">
        <f t="shared" si="4"/>
        <v>42</v>
      </c>
      <c r="N21" s="15">
        <f t="shared" si="4"/>
        <v>46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0"/>
        <v>138</v>
      </c>
      <c r="X21" s="15">
        <f aca="true" t="shared" si="5" ref="X21:AI21">SUM(X17:X20)</f>
        <v>0</v>
      </c>
      <c r="Y21" s="15">
        <f t="shared" si="5"/>
        <v>1</v>
      </c>
      <c r="Z21" s="15">
        <f t="shared" si="5"/>
        <v>0</v>
      </c>
      <c r="AA21" s="15">
        <f t="shared" si="5"/>
        <v>1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1"/>
        <v>2</v>
      </c>
      <c r="AK21" s="15">
        <f>4312*0.22</f>
        <v>948.64</v>
      </c>
    </row>
    <row r="22" spans="2:37" s="74" customFormat="1" ht="12.75">
      <c r="B22" s="80" t="s">
        <v>114</v>
      </c>
      <c r="C22" s="80"/>
      <c r="E22" s="90">
        <f>+E21+E16</f>
        <v>385</v>
      </c>
      <c r="F22" s="90">
        <f aca="true" t="shared" si="6" ref="F22:AJ22">+F21+F16</f>
        <v>482</v>
      </c>
      <c r="G22" s="90">
        <f t="shared" si="6"/>
        <v>420</v>
      </c>
      <c r="H22" s="90">
        <f t="shared" si="6"/>
        <v>0</v>
      </c>
      <c r="I22" s="90">
        <f t="shared" si="6"/>
        <v>0</v>
      </c>
      <c r="J22" s="90">
        <f t="shared" si="6"/>
        <v>0</v>
      </c>
      <c r="K22" s="90">
        <f t="shared" si="6"/>
        <v>30</v>
      </c>
      <c r="L22" s="90">
        <f t="shared" si="6"/>
        <v>25</v>
      </c>
      <c r="M22" s="90">
        <f t="shared" si="6"/>
        <v>43</v>
      </c>
      <c r="N22" s="90">
        <f t="shared" si="6"/>
        <v>51</v>
      </c>
      <c r="O22" s="90">
        <f t="shared" si="6"/>
        <v>0</v>
      </c>
      <c r="P22" s="90">
        <f t="shared" si="6"/>
        <v>0</v>
      </c>
      <c r="Q22" s="90">
        <f t="shared" si="6"/>
        <v>0</v>
      </c>
      <c r="R22" s="90">
        <f t="shared" si="6"/>
        <v>0</v>
      </c>
      <c r="S22" s="90">
        <f t="shared" si="6"/>
        <v>0</v>
      </c>
      <c r="T22" s="90">
        <f t="shared" si="6"/>
        <v>0</v>
      </c>
      <c r="U22" s="90">
        <f t="shared" si="6"/>
        <v>0</v>
      </c>
      <c r="V22" s="90">
        <f t="shared" si="6"/>
        <v>0</v>
      </c>
      <c r="W22" s="90">
        <f t="shared" si="6"/>
        <v>149</v>
      </c>
      <c r="X22" s="90">
        <f t="shared" si="6"/>
        <v>0</v>
      </c>
      <c r="Y22" s="90">
        <f t="shared" si="6"/>
        <v>1</v>
      </c>
      <c r="Z22" s="90">
        <f t="shared" si="6"/>
        <v>0</v>
      </c>
      <c r="AA22" s="90">
        <f t="shared" si="6"/>
        <v>1</v>
      </c>
      <c r="AB22" s="90">
        <f t="shared" si="6"/>
        <v>0</v>
      </c>
      <c r="AC22" s="90">
        <f t="shared" si="6"/>
        <v>0</v>
      </c>
      <c r="AD22" s="90">
        <f t="shared" si="6"/>
        <v>0</v>
      </c>
      <c r="AE22" s="90">
        <f t="shared" si="6"/>
        <v>0</v>
      </c>
      <c r="AF22" s="90">
        <f t="shared" si="6"/>
        <v>0</v>
      </c>
      <c r="AG22" s="90">
        <f t="shared" si="6"/>
        <v>0</v>
      </c>
      <c r="AH22" s="90">
        <f t="shared" si="6"/>
        <v>0</v>
      </c>
      <c r="AI22" s="90">
        <f t="shared" si="6"/>
        <v>0</v>
      </c>
      <c r="AJ22" s="90">
        <f t="shared" si="6"/>
        <v>2</v>
      </c>
      <c r="AK22" s="88">
        <f>+AK21+AK16</f>
        <v>1751.8600000000001</v>
      </c>
    </row>
  </sheetData>
  <sheetProtection/>
  <mergeCells count="13">
    <mergeCell ref="AK2:AK9"/>
    <mergeCell ref="K10:W10"/>
    <mergeCell ref="X10:AJ10"/>
    <mergeCell ref="AK10:AK11"/>
    <mergeCell ref="E10:J10"/>
    <mergeCell ref="E1:AK1"/>
    <mergeCell ref="D1:D10"/>
    <mergeCell ref="A16:B16"/>
    <mergeCell ref="A21:B21"/>
    <mergeCell ref="A1:A10"/>
    <mergeCell ref="B1:B10"/>
    <mergeCell ref="E2:AJ9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70" customWidth="1"/>
    <col min="4" max="4" width="14.140625" style="70" customWidth="1"/>
    <col min="5" max="6" width="8.421875" style="81" bestFit="1" customWidth="1"/>
    <col min="7" max="16" width="9.7109375" style="70" bestFit="1" customWidth="1"/>
    <col min="17" max="17" width="11.7109375" style="70" bestFit="1" customWidth="1"/>
    <col min="18" max="16384" width="11.421875" style="70" customWidth="1"/>
  </cols>
  <sheetData>
    <row r="1" spans="1:19" ht="73.5" customHeight="1" thickBot="1" thickTop="1">
      <c r="A1" s="152" t="s">
        <v>0</v>
      </c>
      <c r="B1" s="146" t="s">
        <v>1</v>
      </c>
      <c r="C1" s="146" t="s">
        <v>58</v>
      </c>
      <c r="D1" s="171" t="s">
        <v>55</v>
      </c>
      <c r="E1" s="198" t="s">
        <v>131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5" customHeight="1">
      <c r="A2" s="153"/>
      <c r="B2" s="156"/>
      <c r="C2" s="147"/>
      <c r="D2" s="172"/>
      <c r="E2" s="160" t="s">
        <v>3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60" t="s">
        <v>4</v>
      </c>
      <c r="S2" s="157"/>
    </row>
    <row r="3" spans="1:19" ht="15" customHeight="1">
      <c r="A3" s="153"/>
      <c r="B3" s="156"/>
      <c r="C3" s="147"/>
      <c r="D3" s="172"/>
      <c r="E3" s="162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62"/>
      <c r="S3" s="158"/>
    </row>
    <row r="4" spans="1:19" ht="15" customHeight="1">
      <c r="A4" s="153"/>
      <c r="B4" s="156"/>
      <c r="C4" s="147"/>
      <c r="D4" s="172"/>
      <c r="E4" s="162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62"/>
      <c r="S4" s="158"/>
    </row>
    <row r="5" spans="1:19" ht="15" customHeight="1">
      <c r="A5" s="153"/>
      <c r="B5" s="156"/>
      <c r="C5" s="147"/>
      <c r="D5" s="172"/>
      <c r="E5" s="162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62"/>
      <c r="S5" s="158"/>
    </row>
    <row r="6" spans="1:19" ht="15" customHeight="1">
      <c r="A6" s="153"/>
      <c r="B6" s="156"/>
      <c r="C6" s="147"/>
      <c r="D6" s="172"/>
      <c r="E6" s="162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62"/>
      <c r="S6" s="158"/>
    </row>
    <row r="7" spans="1:19" ht="15" customHeight="1">
      <c r="A7" s="153"/>
      <c r="B7" s="156"/>
      <c r="C7" s="147"/>
      <c r="D7" s="172"/>
      <c r="E7" s="162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62"/>
      <c r="S7" s="158"/>
    </row>
    <row r="8" spans="1:19" ht="15" customHeight="1">
      <c r="A8" s="153"/>
      <c r="B8" s="156"/>
      <c r="C8" s="147"/>
      <c r="D8" s="172"/>
      <c r="E8" s="162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62"/>
      <c r="S8" s="158"/>
    </row>
    <row r="9" spans="1:19" ht="15.75" customHeight="1" thickBot="1">
      <c r="A9" s="153"/>
      <c r="B9" s="156"/>
      <c r="C9" s="147"/>
      <c r="D9" s="172"/>
      <c r="E9" s="164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64"/>
      <c r="S9" s="159"/>
    </row>
    <row r="10" spans="1:19" ht="57.75" customHeight="1" thickBot="1">
      <c r="A10" s="154"/>
      <c r="B10" s="148"/>
      <c r="C10" s="147"/>
      <c r="D10" s="173"/>
      <c r="E10" s="150" t="s">
        <v>132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1"/>
      <c r="R10" s="196" t="s">
        <v>137</v>
      </c>
      <c r="S10" s="196"/>
    </row>
    <row r="11" spans="1:19" ht="33" thickBot="1">
      <c r="A11" s="71"/>
      <c r="B11" s="71"/>
      <c r="C11" s="148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97"/>
      <c r="S11" s="197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76"/>
      <c r="F12" s="76"/>
      <c r="G12" s="77"/>
      <c r="H12" s="77"/>
      <c r="I12" s="77"/>
      <c r="J12" s="77"/>
      <c r="K12" s="77"/>
      <c r="L12" s="78"/>
      <c r="M12" s="78"/>
      <c r="N12" s="78"/>
      <c r="O12" s="78"/>
      <c r="P12" s="78"/>
      <c r="Q12" s="19">
        <f>SUM(E12:P12)</f>
        <v>0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76"/>
      <c r="F13" s="76"/>
      <c r="G13" s="77"/>
      <c r="H13" s="77"/>
      <c r="I13" s="77"/>
      <c r="J13" s="77"/>
      <c r="K13" s="77"/>
      <c r="L13" s="78"/>
      <c r="M13" s="78"/>
      <c r="N13" s="78"/>
      <c r="O13" s="78"/>
      <c r="P13" s="78"/>
      <c r="Q13" s="19">
        <f aca="true" t="shared" si="0" ref="Q13:Q20">SUM(E13:P13)</f>
        <v>0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19">
        <f t="shared" si="0"/>
        <v>0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76"/>
      <c r="F15" s="76"/>
      <c r="G15" s="77"/>
      <c r="H15" s="77"/>
      <c r="I15" s="77"/>
      <c r="J15" s="77"/>
      <c r="K15" s="77"/>
      <c r="L15" s="78"/>
      <c r="M15" s="78"/>
      <c r="N15" s="78"/>
      <c r="O15" s="78"/>
      <c r="P15" s="78"/>
      <c r="Q15" s="19">
        <f t="shared" si="0"/>
        <v>0</v>
      </c>
    </row>
    <row r="16" spans="1:19" s="74" customFormat="1" ht="15" customHeight="1" thickBot="1">
      <c r="A16" s="144" t="s">
        <v>112</v>
      </c>
      <c r="B16" s="145"/>
      <c r="C16" s="45">
        <f>+D16/'Meta Corte Muni'!S26</f>
        <v>0</v>
      </c>
      <c r="D16" s="20">
        <f>+Q16/R16</f>
        <v>0</v>
      </c>
      <c r="E16" s="84">
        <f aca="true" t="shared" si="1" ref="E16:P16">SUM(E12:E15)</f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84">
        <f t="shared" si="1"/>
        <v>0</v>
      </c>
      <c r="J16" s="84">
        <f t="shared" si="1"/>
        <v>0</v>
      </c>
      <c r="K16" s="84">
        <f t="shared" si="1"/>
        <v>0</v>
      </c>
      <c r="L16" s="84">
        <f t="shared" si="1"/>
        <v>0</v>
      </c>
      <c r="M16" s="84">
        <f t="shared" si="1"/>
        <v>0</v>
      </c>
      <c r="N16" s="84">
        <f t="shared" si="1"/>
        <v>0</v>
      </c>
      <c r="O16" s="84">
        <f t="shared" si="1"/>
        <v>0</v>
      </c>
      <c r="P16" s="84">
        <f t="shared" si="1"/>
        <v>0</v>
      </c>
      <c r="Q16" s="15">
        <f>SUM(Q12:Q15)</f>
        <v>0</v>
      </c>
      <c r="R16" s="190">
        <v>250</v>
      </c>
      <c r="S16" s="191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76"/>
      <c r="F17" s="76"/>
      <c r="G17" s="77"/>
      <c r="H17" s="77"/>
      <c r="I17" s="77"/>
      <c r="J17" s="77">
        <v>42</v>
      </c>
      <c r="K17" s="77"/>
      <c r="L17" s="78"/>
      <c r="M17" s="78"/>
      <c r="N17" s="78"/>
      <c r="O17" s="78"/>
      <c r="P17" s="78"/>
      <c r="Q17" s="19">
        <f t="shared" si="0"/>
        <v>42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76"/>
      <c r="F18" s="76"/>
      <c r="G18" s="77"/>
      <c r="H18" s="77"/>
      <c r="I18" s="77"/>
      <c r="J18" s="77"/>
      <c r="K18" s="77"/>
      <c r="L18" s="78"/>
      <c r="M18" s="78"/>
      <c r="N18" s="78"/>
      <c r="O18" s="78"/>
      <c r="P18" s="78"/>
      <c r="Q18" s="19">
        <f t="shared" si="0"/>
        <v>0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76"/>
      <c r="F19" s="76"/>
      <c r="G19" s="77"/>
      <c r="H19" s="77"/>
      <c r="I19" s="77"/>
      <c r="J19" s="77"/>
      <c r="K19" s="77"/>
      <c r="L19" s="78"/>
      <c r="M19" s="78"/>
      <c r="N19" s="78"/>
      <c r="O19" s="78"/>
      <c r="P19" s="78"/>
      <c r="Q19" s="19">
        <f t="shared" si="0"/>
        <v>0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76"/>
      <c r="F20" s="76"/>
      <c r="G20" s="77"/>
      <c r="H20" s="77"/>
      <c r="I20" s="77"/>
      <c r="J20" s="77"/>
      <c r="K20" s="77"/>
      <c r="L20" s="78"/>
      <c r="M20" s="78"/>
      <c r="N20" s="78"/>
      <c r="O20" s="78"/>
      <c r="P20" s="78"/>
      <c r="Q20" s="19">
        <f t="shared" si="0"/>
        <v>0</v>
      </c>
    </row>
    <row r="21" spans="1:19" s="74" customFormat="1" ht="13.5" thickBot="1">
      <c r="A21" s="144" t="s">
        <v>113</v>
      </c>
      <c r="B21" s="145"/>
      <c r="C21" s="45">
        <f>+D21/'Meta Corte Muni'!S27</f>
        <v>2.2462896109105492</v>
      </c>
      <c r="D21" s="20">
        <f>+Q21/R21</f>
        <v>0.15162454873646208</v>
      </c>
      <c r="E21" s="84">
        <f aca="true" t="shared" si="2" ref="E21:P21">SUM(E17:E20)</f>
        <v>0</v>
      </c>
      <c r="F21" s="84">
        <f t="shared" si="2"/>
        <v>0</v>
      </c>
      <c r="G21" s="84">
        <f t="shared" si="2"/>
        <v>0</v>
      </c>
      <c r="H21" s="84">
        <f t="shared" si="2"/>
        <v>0</v>
      </c>
      <c r="I21" s="84">
        <f t="shared" si="2"/>
        <v>0</v>
      </c>
      <c r="J21" s="84">
        <f t="shared" si="2"/>
        <v>42</v>
      </c>
      <c r="K21" s="84">
        <f t="shared" si="2"/>
        <v>0</v>
      </c>
      <c r="L21" s="84">
        <f t="shared" si="2"/>
        <v>0</v>
      </c>
      <c r="M21" s="84">
        <f t="shared" si="2"/>
        <v>0</v>
      </c>
      <c r="N21" s="84">
        <f t="shared" si="2"/>
        <v>0</v>
      </c>
      <c r="O21" s="84">
        <f t="shared" si="2"/>
        <v>0</v>
      </c>
      <c r="P21" s="84">
        <f t="shared" si="2"/>
        <v>0</v>
      </c>
      <c r="Q21" s="15">
        <f>SUM(Q17:Q20)</f>
        <v>42</v>
      </c>
      <c r="R21" s="186">
        <v>277</v>
      </c>
      <c r="S21" s="187"/>
    </row>
    <row r="22" spans="1:19" s="82" customFormat="1" ht="13.5" thickBot="1">
      <c r="A22" s="74"/>
      <c r="B22" s="80" t="s">
        <v>114</v>
      </c>
      <c r="C22" s="100"/>
      <c r="D22" s="10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284"/>
      <c r="S22" s="285"/>
    </row>
  </sheetData>
  <sheetProtection/>
  <mergeCells count="14">
    <mergeCell ref="R22:S22"/>
    <mergeCell ref="A1:A10"/>
    <mergeCell ref="B1:B10"/>
    <mergeCell ref="C1:C11"/>
    <mergeCell ref="D1:D10"/>
    <mergeCell ref="E1:S1"/>
    <mergeCell ref="E2:Q9"/>
    <mergeCell ref="R2:S9"/>
    <mergeCell ref="E10:Q10"/>
    <mergeCell ref="R10:S11"/>
    <mergeCell ref="A16:B16"/>
    <mergeCell ref="A21:B21"/>
    <mergeCell ref="R16:S16"/>
    <mergeCell ref="R21:S2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5">
      <selection activeCell="A27" sqref="A27"/>
    </sheetView>
  </sheetViews>
  <sheetFormatPr defaultColWidth="11.421875" defaultRowHeight="15"/>
  <cols>
    <col min="12" max="12" width="13.421875" style="0" customWidth="1"/>
    <col min="17" max="18" width="12.57421875" style="0" bestFit="1" customWidth="1"/>
  </cols>
  <sheetData>
    <row r="1" spans="1:20" s="25" customFormat="1" ht="18">
      <c r="A1" s="286" t="s">
        <v>77</v>
      </c>
      <c r="B1" s="286"/>
      <c r="C1" s="286"/>
      <c r="D1" s="286"/>
      <c r="E1" s="286"/>
      <c r="F1" s="286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3"/>
      <c r="R1" s="24"/>
      <c r="S1" s="23"/>
      <c r="T1" s="23"/>
    </row>
    <row r="2" spans="1:20" s="28" customFormat="1" ht="16.5" customHeight="1">
      <c r="A2" s="26"/>
      <c r="B2" s="26"/>
      <c r="C2" s="26"/>
      <c r="D2" s="26"/>
      <c r="E2" s="288" t="s">
        <v>59</v>
      </c>
      <c r="F2" s="291" t="s">
        <v>60</v>
      </c>
      <c r="G2" s="296" t="s">
        <v>61</v>
      </c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7"/>
    </row>
    <row r="3" spans="1:20" s="25" customFormat="1" ht="16.5">
      <c r="A3" s="29"/>
      <c r="B3" s="30"/>
      <c r="C3" s="29"/>
      <c r="D3" s="29"/>
      <c r="E3" s="289"/>
      <c r="F3" s="292"/>
      <c r="G3" s="31" t="str">
        <f>+'[1]Metas Anuales'!I4</f>
        <v>META Nº1</v>
      </c>
      <c r="H3" s="32" t="str">
        <f>+'[1]Metas Anuales'!J4</f>
        <v>META Nº2</v>
      </c>
      <c r="I3" s="32" t="str">
        <f>+'[1]Metas Anuales'!K4</f>
        <v>META Nº3</v>
      </c>
      <c r="J3" s="32" t="str">
        <f>+'[1]Metas Anuales'!L4</f>
        <v>META Nº4</v>
      </c>
      <c r="K3" s="32" t="str">
        <f>+'[1]Metas Anuales'!M4</f>
        <v>META Nº5</v>
      </c>
      <c r="L3" s="32" t="str">
        <f>+'[1]Metas Anuales'!N4</f>
        <v>META Nº6</v>
      </c>
      <c r="M3" s="32" t="str">
        <f>+'[1]Metas Anuales'!O4</f>
        <v>META Nº7</v>
      </c>
      <c r="N3" s="32" t="str">
        <f>+'[1]Metas Anuales'!P4</f>
        <v>META Nº8</v>
      </c>
      <c r="O3" s="32" t="str">
        <f>+'[1]Metas Anuales'!Q4</f>
        <v>META Nº9</v>
      </c>
      <c r="P3" s="32" t="str">
        <f>+'[1]Metas Anuales'!R4</f>
        <v>META Nº10</v>
      </c>
      <c r="Q3" s="32" t="s">
        <v>78</v>
      </c>
      <c r="R3" s="32" t="s">
        <v>79</v>
      </c>
      <c r="S3" s="32" t="s">
        <v>138</v>
      </c>
      <c r="T3" s="23"/>
    </row>
    <row r="4" spans="1:20" s="35" customFormat="1" ht="165" customHeight="1">
      <c r="A4" s="29" t="s">
        <v>62</v>
      </c>
      <c r="B4" s="30" t="s">
        <v>63</v>
      </c>
      <c r="C4" s="29" t="s">
        <v>62</v>
      </c>
      <c r="D4" s="29" t="s">
        <v>0</v>
      </c>
      <c r="E4" s="289"/>
      <c r="F4" s="292"/>
      <c r="G4" s="33" t="s">
        <v>64</v>
      </c>
      <c r="H4" s="33" t="s">
        <v>82</v>
      </c>
      <c r="I4" s="33" t="s">
        <v>83</v>
      </c>
      <c r="J4" s="33" t="s">
        <v>84</v>
      </c>
      <c r="K4" s="33" t="s">
        <v>85</v>
      </c>
      <c r="L4" s="33" t="s">
        <v>86</v>
      </c>
      <c r="M4" s="33" t="s">
        <v>65</v>
      </c>
      <c r="N4" s="33" t="s">
        <v>66</v>
      </c>
      <c r="O4" s="33" t="s">
        <v>87</v>
      </c>
      <c r="P4" s="47" t="s">
        <v>88</v>
      </c>
      <c r="Q4" s="47" t="s">
        <v>80</v>
      </c>
      <c r="R4" s="47" t="s">
        <v>81</v>
      </c>
      <c r="S4" s="47" t="s">
        <v>140</v>
      </c>
      <c r="T4" s="34"/>
    </row>
    <row r="5" spans="1:20" s="28" customFormat="1" ht="23.25" customHeight="1">
      <c r="A5" s="36"/>
      <c r="B5" s="37"/>
      <c r="C5" s="36"/>
      <c r="D5" s="36"/>
      <c r="E5" s="290"/>
      <c r="F5" s="293"/>
      <c r="G5" s="38"/>
      <c r="H5" s="38"/>
      <c r="I5" s="38"/>
      <c r="J5" s="39"/>
      <c r="K5" s="38"/>
      <c r="L5" s="39"/>
      <c r="M5" s="39"/>
      <c r="N5" s="39"/>
      <c r="O5" s="38"/>
      <c r="P5" s="38"/>
      <c r="Q5" s="38"/>
      <c r="R5" s="38"/>
      <c r="S5" s="38"/>
      <c r="T5" s="27"/>
    </row>
    <row r="6" spans="1:20" s="25" customFormat="1" ht="16.5">
      <c r="A6" s="40">
        <v>17</v>
      </c>
      <c r="B6" s="41" t="s">
        <v>67</v>
      </c>
      <c r="C6" s="42">
        <v>5</v>
      </c>
      <c r="D6" s="43" t="s">
        <v>115</v>
      </c>
      <c r="E6" s="44">
        <v>4104</v>
      </c>
      <c r="F6" s="43" t="s">
        <v>68</v>
      </c>
      <c r="G6" s="50">
        <v>0.2</v>
      </c>
      <c r="H6" s="50">
        <v>0.24</v>
      </c>
      <c r="I6" s="50">
        <v>0.55</v>
      </c>
      <c r="J6" s="50">
        <v>0.8</v>
      </c>
      <c r="K6" s="50">
        <v>0.24</v>
      </c>
      <c r="L6" s="50">
        <v>0.98</v>
      </c>
      <c r="M6" s="50">
        <v>0.5</v>
      </c>
      <c r="N6" s="50">
        <v>0.71</v>
      </c>
      <c r="O6" s="50">
        <v>0.94</v>
      </c>
      <c r="P6" s="49">
        <v>0.53</v>
      </c>
      <c r="Q6" s="50">
        <v>0.35</v>
      </c>
      <c r="R6" s="50">
        <v>0.17</v>
      </c>
      <c r="S6" s="50">
        <v>0.15</v>
      </c>
      <c r="T6" s="23"/>
    </row>
    <row r="7" spans="1:20" s="25" customFormat="1" ht="16.5">
      <c r="A7" s="40">
        <v>18</v>
      </c>
      <c r="B7" s="41" t="s">
        <v>67</v>
      </c>
      <c r="C7" s="42">
        <v>5</v>
      </c>
      <c r="D7" s="43" t="s">
        <v>116</v>
      </c>
      <c r="E7" s="44">
        <v>4105</v>
      </c>
      <c r="F7" s="43" t="s">
        <v>68</v>
      </c>
      <c r="G7" s="50">
        <v>0.2</v>
      </c>
      <c r="H7" s="50">
        <v>0.24</v>
      </c>
      <c r="I7" s="50">
        <v>0.75</v>
      </c>
      <c r="J7" s="50">
        <v>0.82</v>
      </c>
      <c r="K7" s="50">
        <v>0.24</v>
      </c>
      <c r="L7" s="50">
        <v>0.98</v>
      </c>
      <c r="M7" s="50">
        <v>0.5</v>
      </c>
      <c r="N7" s="50">
        <v>0.74</v>
      </c>
      <c r="O7" s="50">
        <v>0.97</v>
      </c>
      <c r="P7" s="49">
        <v>0.6</v>
      </c>
      <c r="Q7" s="50">
        <v>0.22</v>
      </c>
      <c r="R7" s="50">
        <v>0.17</v>
      </c>
      <c r="S7" s="50">
        <v>0.15</v>
      </c>
      <c r="T7" s="23"/>
    </row>
    <row r="11" spans="1:18" ht="18">
      <c r="A11" s="286" t="s">
        <v>100</v>
      </c>
      <c r="B11" s="286"/>
      <c r="C11" s="286"/>
      <c r="D11" s="286"/>
      <c r="E11" s="286"/>
      <c r="F11" s="286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3"/>
      <c r="R11" s="24"/>
    </row>
    <row r="12" spans="1:19" ht="16.5">
      <c r="A12" s="26"/>
      <c r="B12" s="26"/>
      <c r="C12" s="26"/>
      <c r="D12" s="26"/>
      <c r="E12" s="288" t="s">
        <v>59</v>
      </c>
      <c r="F12" s="291" t="s">
        <v>60</v>
      </c>
      <c r="G12" s="296" t="s">
        <v>61</v>
      </c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</row>
    <row r="13" spans="1:19" ht="16.5">
      <c r="A13" s="29"/>
      <c r="B13" s="30"/>
      <c r="C13" s="29"/>
      <c r="D13" s="29"/>
      <c r="E13" s="289"/>
      <c r="F13" s="292"/>
      <c r="G13" s="31" t="s">
        <v>90</v>
      </c>
      <c r="H13" s="32" t="s">
        <v>91</v>
      </c>
      <c r="I13" s="32" t="s">
        <v>92</v>
      </c>
      <c r="J13" s="32" t="s">
        <v>93</v>
      </c>
      <c r="K13" s="32" t="s">
        <v>94</v>
      </c>
      <c r="L13" s="32" t="s">
        <v>95</v>
      </c>
      <c r="M13" s="32" t="s">
        <v>96</v>
      </c>
      <c r="N13" s="32" t="s">
        <v>97</v>
      </c>
      <c r="O13" s="32" t="s">
        <v>98</v>
      </c>
      <c r="P13" s="32" t="s">
        <v>99</v>
      </c>
      <c r="Q13" s="32" t="s">
        <v>78</v>
      </c>
      <c r="R13" s="32" t="s">
        <v>79</v>
      </c>
      <c r="S13" s="32" t="s">
        <v>138</v>
      </c>
    </row>
    <row r="14" spans="1:19" ht="127.5">
      <c r="A14" s="29" t="s">
        <v>62</v>
      </c>
      <c r="B14" s="30" t="s">
        <v>63</v>
      </c>
      <c r="C14" s="29" t="s">
        <v>62</v>
      </c>
      <c r="D14" s="29" t="s">
        <v>0</v>
      </c>
      <c r="E14" s="289"/>
      <c r="F14" s="292"/>
      <c r="G14" s="33" t="s">
        <v>64</v>
      </c>
      <c r="H14" s="33" t="s">
        <v>82</v>
      </c>
      <c r="I14" s="33" t="s">
        <v>83</v>
      </c>
      <c r="J14" s="33" t="s">
        <v>84</v>
      </c>
      <c r="K14" s="33" t="s">
        <v>85</v>
      </c>
      <c r="L14" s="33" t="s">
        <v>86</v>
      </c>
      <c r="M14" s="33" t="s">
        <v>65</v>
      </c>
      <c r="N14" s="33" t="s">
        <v>66</v>
      </c>
      <c r="O14" s="33" t="s">
        <v>87</v>
      </c>
      <c r="P14" s="47" t="s">
        <v>88</v>
      </c>
      <c r="Q14" s="47" t="s">
        <v>80</v>
      </c>
      <c r="R14" s="47" t="s">
        <v>81</v>
      </c>
      <c r="S14" s="47" t="s">
        <v>139</v>
      </c>
    </row>
    <row r="15" spans="1:19" ht="16.5">
      <c r="A15" s="36"/>
      <c r="B15" s="37"/>
      <c r="C15" s="36"/>
      <c r="D15" s="36"/>
      <c r="E15" s="290"/>
      <c r="F15" s="293"/>
      <c r="G15" s="38">
        <v>0.1</v>
      </c>
      <c r="H15" s="38">
        <v>0.1</v>
      </c>
      <c r="I15" s="38">
        <v>0.1</v>
      </c>
      <c r="J15" s="39">
        <v>1</v>
      </c>
      <c r="K15" s="38">
        <v>0.1</v>
      </c>
      <c r="L15" s="39">
        <v>1</v>
      </c>
      <c r="M15" s="39">
        <v>1</v>
      </c>
      <c r="N15" s="39">
        <v>1</v>
      </c>
      <c r="O15" s="38">
        <v>0.1</v>
      </c>
      <c r="P15" s="38">
        <v>0.1</v>
      </c>
      <c r="Q15" s="39">
        <v>1</v>
      </c>
      <c r="R15" s="39">
        <v>1</v>
      </c>
      <c r="S15" s="107">
        <v>0.1</v>
      </c>
    </row>
    <row r="16" spans="1:19" ht="16.5">
      <c r="A16" s="40">
        <v>17</v>
      </c>
      <c r="B16" s="41" t="s">
        <v>67</v>
      </c>
      <c r="C16" s="42">
        <v>5</v>
      </c>
      <c r="D16" s="43" t="s">
        <v>115</v>
      </c>
      <c r="E16" s="44">
        <v>4104</v>
      </c>
      <c r="F16" s="43" t="s">
        <v>68</v>
      </c>
      <c r="G16" s="50">
        <f>+G6*$G$15</f>
        <v>0.020000000000000004</v>
      </c>
      <c r="H16" s="50">
        <f>+H6*$H$15</f>
        <v>0.024</v>
      </c>
      <c r="I16" s="50">
        <f>+I6*$I$15</f>
        <v>0.05500000000000001</v>
      </c>
      <c r="J16" s="50">
        <f>+J6*$J$15</f>
        <v>0.8</v>
      </c>
      <c r="K16" s="50">
        <f>+K6*$K$15</f>
        <v>0.024</v>
      </c>
      <c r="L16" s="50">
        <f>+L6*$L$15</f>
        <v>0.98</v>
      </c>
      <c r="M16" s="50">
        <f>+M6*$M$15</f>
        <v>0.5</v>
      </c>
      <c r="N16" s="50">
        <f>+N6*$N$15</f>
        <v>0.71</v>
      </c>
      <c r="O16" s="50">
        <f>+O6*$O$15</f>
        <v>0.094</v>
      </c>
      <c r="P16" s="59">
        <f>+P6*$P$15</f>
        <v>0.053000000000000005</v>
      </c>
      <c r="Q16" s="50">
        <f>+Q6*$Q$15</f>
        <v>0.35</v>
      </c>
      <c r="R16" s="50">
        <f>+R6*$R$15</f>
        <v>0.17</v>
      </c>
      <c r="S16" s="50">
        <f>+S6*$S$15</f>
        <v>0.015</v>
      </c>
    </row>
    <row r="17" spans="1:19" ht="16.5">
      <c r="A17" s="40">
        <v>18</v>
      </c>
      <c r="B17" s="41" t="s">
        <v>67</v>
      </c>
      <c r="C17" s="42">
        <v>5</v>
      </c>
      <c r="D17" s="43" t="s">
        <v>116</v>
      </c>
      <c r="E17" s="44">
        <v>4105</v>
      </c>
      <c r="F17" s="43" t="s">
        <v>68</v>
      </c>
      <c r="G17" s="50">
        <f>+G7*$G$15</f>
        <v>0.020000000000000004</v>
      </c>
      <c r="H17" s="50">
        <f>+H7*$H$15</f>
        <v>0.024</v>
      </c>
      <c r="I17" s="50">
        <f>+I7*$I$15</f>
        <v>0.07500000000000001</v>
      </c>
      <c r="J17" s="50">
        <f>+J7*$J$15</f>
        <v>0.82</v>
      </c>
      <c r="K17" s="50">
        <f>+K7*$K$15</f>
        <v>0.024</v>
      </c>
      <c r="L17" s="50">
        <f>+L7*$L$15</f>
        <v>0.98</v>
      </c>
      <c r="M17" s="50">
        <f>+M7*$M$15</f>
        <v>0.5</v>
      </c>
      <c r="N17" s="50">
        <f>+N7*$N$15</f>
        <v>0.74</v>
      </c>
      <c r="O17" s="50">
        <f>+O7*$O$15</f>
        <v>0.097</v>
      </c>
      <c r="P17" s="59">
        <f>+P7*$P$15</f>
        <v>0.06</v>
      </c>
      <c r="Q17" s="50">
        <f>+Q7*$Q$15</f>
        <v>0.22</v>
      </c>
      <c r="R17" s="50">
        <f>+R7*$R$15</f>
        <v>0.17</v>
      </c>
      <c r="S17" s="50">
        <f>+S7*$S$15</f>
        <v>0.015</v>
      </c>
    </row>
    <row r="21" spans="1:18" ht="18">
      <c r="A21" s="286" t="s">
        <v>117</v>
      </c>
      <c r="B21" s="286"/>
      <c r="C21" s="286"/>
      <c r="D21" s="286"/>
      <c r="E21" s="286"/>
      <c r="F21" s="286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3"/>
      <c r="R21" s="24"/>
    </row>
    <row r="22" spans="1:19" ht="16.5">
      <c r="A22" s="26"/>
      <c r="B22" s="26"/>
      <c r="C22" s="26"/>
      <c r="D22" s="26"/>
      <c r="E22" s="288" t="s">
        <v>59</v>
      </c>
      <c r="F22" s="291" t="s">
        <v>60</v>
      </c>
      <c r="G22" s="294" t="s">
        <v>61</v>
      </c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</row>
    <row r="23" spans="1:19" ht="16.5">
      <c r="A23" s="29"/>
      <c r="B23" s="30"/>
      <c r="C23" s="29"/>
      <c r="D23" s="29"/>
      <c r="E23" s="289"/>
      <c r="F23" s="292"/>
      <c r="G23" s="31" t="s">
        <v>90</v>
      </c>
      <c r="H23" s="32" t="s">
        <v>91</v>
      </c>
      <c r="I23" s="32" t="s">
        <v>92</v>
      </c>
      <c r="J23" s="32" t="s">
        <v>93</v>
      </c>
      <c r="K23" s="32" t="s">
        <v>94</v>
      </c>
      <c r="L23" s="32" t="s">
        <v>95</v>
      </c>
      <c r="M23" s="32" t="s">
        <v>96</v>
      </c>
      <c r="N23" s="32" t="s">
        <v>97</v>
      </c>
      <c r="O23" s="32" t="s">
        <v>98</v>
      </c>
      <c r="P23" s="32" t="s">
        <v>99</v>
      </c>
      <c r="Q23" s="32" t="s">
        <v>78</v>
      </c>
      <c r="R23" s="32" t="s">
        <v>79</v>
      </c>
      <c r="S23" s="32" t="s">
        <v>138</v>
      </c>
    </row>
    <row r="24" spans="1:19" ht="127.5">
      <c r="A24" s="29" t="s">
        <v>62</v>
      </c>
      <c r="B24" s="30" t="s">
        <v>63</v>
      </c>
      <c r="C24" s="29" t="s">
        <v>62</v>
      </c>
      <c r="D24" s="29" t="s">
        <v>0</v>
      </c>
      <c r="E24" s="289"/>
      <c r="F24" s="292"/>
      <c r="G24" s="33" t="s">
        <v>64</v>
      </c>
      <c r="H24" s="33" t="s">
        <v>82</v>
      </c>
      <c r="I24" s="33" t="s">
        <v>83</v>
      </c>
      <c r="J24" s="33" t="s">
        <v>84</v>
      </c>
      <c r="K24" s="33" t="s">
        <v>85</v>
      </c>
      <c r="L24" s="33" t="s">
        <v>86</v>
      </c>
      <c r="M24" s="33" t="s">
        <v>65</v>
      </c>
      <c r="N24" s="33" t="s">
        <v>66</v>
      </c>
      <c r="O24" s="33" t="s">
        <v>87</v>
      </c>
      <c r="P24" s="47" t="s">
        <v>88</v>
      </c>
      <c r="Q24" s="47" t="s">
        <v>80</v>
      </c>
      <c r="R24" s="47" t="s">
        <v>81</v>
      </c>
      <c r="S24" s="47" t="s">
        <v>139</v>
      </c>
    </row>
    <row r="25" spans="1:19" ht="16.5">
      <c r="A25" s="36"/>
      <c r="B25" s="37"/>
      <c r="C25" s="36"/>
      <c r="D25" s="36"/>
      <c r="E25" s="290"/>
      <c r="F25" s="293"/>
      <c r="G25" s="38">
        <v>0.45</v>
      </c>
      <c r="H25" s="38">
        <v>0.45</v>
      </c>
      <c r="I25" s="38">
        <v>0.45</v>
      </c>
      <c r="J25" s="39">
        <v>1</v>
      </c>
      <c r="K25" s="38">
        <v>0.45</v>
      </c>
      <c r="L25" s="39">
        <v>1</v>
      </c>
      <c r="M25" s="39">
        <v>1</v>
      </c>
      <c r="N25" s="39">
        <v>1</v>
      </c>
      <c r="O25" s="38">
        <v>0.45</v>
      </c>
      <c r="P25" s="38">
        <v>0.45</v>
      </c>
      <c r="Q25" s="39">
        <v>1</v>
      </c>
      <c r="R25" s="39">
        <v>1</v>
      </c>
      <c r="S25" s="107">
        <v>0.45</v>
      </c>
    </row>
    <row r="26" spans="1:19" ht="16.5">
      <c r="A26" s="40">
        <v>17</v>
      </c>
      <c r="B26" s="41" t="s">
        <v>67</v>
      </c>
      <c r="C26" s="42">
        <v>5</v>
      </c>
      <c r="D26" s="43" t="s">
        <v>115</v>
      </c>
      <c r="E26" s="44">
        <v>4104</v>
      </c>
      <c r="F26" s="43" t="s">
        <v>68</v>
      </c>
      <c r="G26" s="50">
        <f>+G6*$G$25</f>
        <v>0.09000000000000001</v>
      </c>
      <c r="H26" s="50">
        <f>+H6*$H$25</f>
        <v>0.108</v>
      </c>
      <c r="I26" s="50">
        <f>+I6*$I$25</f>
        <v>0.24750000000000003</v>
      </c>
      <c r="J26" s="50">
        <f>+J6*$J$25</f>
        <v>0.8</v>
      </c>
      <c r="K26" s="50">
        <f>+K6*$K$25</f>
        <v>0.108</v>
      </c>
      <c r="L26" s="50">
        <f>+L6*$L$25</f>
        <v>0.98</v>
      </c>
      <c r="M26" s="50">
        <f>+M6*$M$25</f>
        <v>0.5</v>
      </c>
      <c r="N26" s="50">
        <f>+N6*$N$25</f>
        <v>0.71</v>
      </c>
      <c r="O26" s="50">
        <f>+O6*$O$25</f>
        <v>0.423</v>
      </c>
      <c r="P26" s="50">
        <f>+P6*$P$25</f>
        <v>0.23850000000000002</v>
      </c>
      <c r="Q26" s="50">
        <v>0.285</v>
      </c>
      <c r="R26" s="50">
        <f>+R6*$R$25</f>
        <v>0.17</v>
      </c>
      <c r="S26" s="50">
        <f>+S6*$S$25</f>
        <v>0.0675</v>
      </c>
    </row>
    <row r="27" spans="1:19" ht="16.5">
      <c r="A27" s="40">
        <v>18</v>
      </c>
      <c r="B27" s="41" t="s">
        <v>67</v>
      </c>
      <c r="C27" s="42">
        <v>5</v>
      </c>
      <c r="D27" s="43" t="s">
        <v>116</v>
      </c>
      <c r="E27" s="44">
        <v>4105</v>
      </c>
      <c r="F27" s="43" t="s">
        <v>68</v>
      </c>
      <c r="G27" s="50">
        <f>+G7*$G$25</f>
        <v>0.09000000000000001</v>
      </c>
      <c r="H27" s="50">
        <f>+H7*$H$25</f>
        <v>0.108</v>
      </c>
      <c r="I27" s="50">
        <f>+I7*$I$25</f>
        <v>0.3375</v>
      </c>
      <c r="J27" s="50">
        <f>+J7*$J$25</f>
        <v>0.82</v>
      </c>
      <c r="K27" s="50">
        <f>+K7*$K$25</f>
        <v>0.108</v>
      </c>
      <c r="L27" s="50">
        <f>+L7*$L$25</f>
        <v>0.98</v>
      </c>
      <c r="M27" s="50">
        <f>+M7*$M$25</f>
        <v>0.5</v>
      </c>
      <c r="N27" s="50">
        <f>+N7*$N$25</f>
        <v>0.74</v>
      </c>
      <c r="O27" s="50">
        <f>+O7*$O$25</f>
        <v>0.4365</v>
      </c>
      <c r="P27" s="50">
        <f>+P7*$P$25</f>
        <v>0.27</v>
      </c>
      <c r="Q27" s="50">
        <v>0.22</v>
      </c>
      <c r="R27" s="50">
        <f>+R7*$R$25</f>
        <v>0.17</v>
      </c>
      <c r="S27" s="50">
        <f>+S7*$S$25</f>
        <v>0.0675</v>
      </c>
    </row>
    <row r="31" spans="1:18" ht="18">
      <c r="A31" s="286" t="s">
        <v>118</v>
      </c>
      <c r="B31" s="286"/>
      <c r="C31" s="286"/>
      <c r="D31" s="286"/>
      <c r="E31" s="286"/>
      <c r="F31" s="286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3"/>
      <c r="R31" s="24"/>
    </row>
    <row r="32" spans="1:19" ht="16.5">
      <c r="A32" s="26"/>
      <c r="B32" s="26"/>
      <c r="C32" s="26"/>
      <c r="D32" s="26"/>
      <c r="E32" s="288" t="s">
        <v>59</v>
      </c>
      <c r="F32" s="291" t="s">
        <v>60</v>
      </c>
      <c r="G32" s="294" t="s">
        <v>61</v>
      </c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</row>
    <row r="33" spans="1:19" ht="16.5">
      <c r="A33" s="29"/>
      <c r="B33" s="30"/>
      <c r="C33" s="29"/>
      <c r="D33" s="29"/>
      <c r="E33" s="289"/>
      <c r="F33" s="292"/>
      <c r="G33" s="31" t="s">
        <v>90</v>
      </c>
      <c r="H33" s="32" t="s">
        <v>91</v>
      </c>
      <c r="I33" s="32" t="s">
        <v>92</v>
      </c>
      <c r="J33" s="32" t="s">
        <v>93</v>
      </c>
      <c r="K33" s="32" t="s">
        <v>94</v>
      </c>
      <c r="L33" s="32" t="s">
        <v>95</v>
      </c>
      <c r="M33" s="32" t="s">
        <v>96</v>
      </c>
      <c r="N33" s="32" t="s">
        <v>97</v>
      </c>
      <c r="O33" s="32" t="s">
        <v>98</v>
      </c>
      <c r="P33" s="32" t="s">
        <v>99</v>
      </c>
      <c r="Q33" s="32" t="s">
        <v>78</v>
      </c>
      <c r="R33" s="32" t="s">
        <v>79</v>
      </c>
      <c r="S33" s="32" t="s">
        <v>138</v>
      </c>
    </row>
    <row r="34" spans="1:19" ht="127.5">
      <c r="A34" s="29" t="s">
        <v>62</v>
      </c>
      <c r="B34" s="30" t="s">
        <v>63</v>
      </c>
      <c r="C34" s="29" t="s">
        <v>62</v>
      </c>
      <c r="D34" s="29" t="s">
        <v>0</v>
      </c>
      <c r="E34" s="289"/>
      <c r="F34" s="292"/>
      <c r="G34" s="33" t="s">
        <v>64</v>
      </c>
      <c r="H34" s="33" t="s">
        <v>82</v>
      </c>
      <c r="I34" s="33" t="s">
        <v>83</v>
      </c>
      <c r="J34" s="33" t="s">
        <v>84</v>
      </c>
      <c r="K34" s="33" t="s">
        <v>85</v>
      </c>
      <c r="L34" s="33" t="s">
        <v>86</v>
      </c>
      <c r="M34" s="33" t="s">
        <v>65</v>
      </c>
      <c r="N34" s="33" t="s">
        <v>66</v>
      </c>
      <c r="O34" s="33" t="s">
        <v>87</v>
      </c>
      <c r="P34" s="47" t="s">
        <v>88</v>
      </c>
      <c r="Q34" s="47" t="s">
        <v>80</v>
      </c>
      <c r="R34" s="47" t="s">
        <v>81</v>
      </c>
      <c r="S34" s="47" t="s">
        <v>139</v>
      </c>
    </row>
    <row r="35" spans="1:19" ht="16.5">
      <c r="A35" s="36"/>
      <c r="B35" s="37"/>
      <c r="C35" s="36"/>
      <c r="D35" s="36"/>
      <c r="E35" s="290"/>
      <c r="F35" s="293"/>
      <c r="G35" s="38">
        <v>0.65</v>
      </c>
      <c r="H35" s="38">
        <v>0.65</v>
      </c>
      <c r="I35" s="38">
        <v>0.65</v>
      </c>
      <c r="J35" s="39">
        <v>1</v>
      </c>
      <c r="K35" s="38">
        <v>0.65</v>
      </c>
      <c r="L35" s="39">
        <v>1</v>
      </c>
      <c r="M35" s="39">
        <v>1</v>
      </c>
      <c r="N35" s="39">
        <v>1</v>
      </c>
      <c r="O35" s="38">
        <v>0.65</v>
      </c>
      <c r="P35" s="38">
        <v>0.65</v>
      </c>
      <c r="Q35" s="39">
        <v>1</v>
      </c>
      <c r="R35" s="39">
        <v>1</v>
      </c>
      <c r="S35" s="107">
        <v>0.65</v>
      </c>
    </row>
    <row r="36" spans="1:19" ht="16.5">
      <c r="A36" s="40">
        <v>17</v>
      </c>
      <c r="B36" s="41" t="s">
        <v>67</v>
      </c>
      <c r="C36" s="42">
        <v>5</v>
      </c>
      <c r="D36" s="43" t="s">
        <v>115</v>
      </c>
      <c r="E36" s="44">
        <v>4104</v>
      </c>
      <c r="F36" s="43" t="s">
        <v>68</v>
      </c>
      <c r="G36" s="50">
        <f>+G6*$G$35</f>
        <v>0.13</v>
      </c>
      <c r="H36" s="50">
        <f>+H6*$H$35</f>
        <v>0.156</v>
      </c>
      <c r="I36" s="50">
        <f>+I6*$I$35</f>
        <v>0.35750000000000004</v>
      </c>
      <c r="J36" s="50">
        <f>+J6*$J$35</f>
        <v>0.8</v>
      </c>
      <c r="K36" s="50">
        <f>+K6*$K$35</f>
        <v>0.156</v>
      </c>
      <c r="L36" s="50">
        <f>+L6*$L$35</f>
        <v>0.98</v>
      </c>
      <c r="M36" s="50">
        <f>+M6*$M$35</f>
        <v>0.5</v>
      </c>
      <c r="N36" s="50">
        <f>+N6*$N$35</f>
        <v>0.71</v>
      </c>
      <c r="O36" s="50">
        <f>+O6*$O$35</f>
        <v>0.611</v>
      </c>
      <c r="P36" s="59">
        <f>+P6*$P$35</f>
        <v>0.34450000000000003</v>
      </c>
      <c r="Q36" s="50">
        <f>+Q6*$Q$35</f>
        <v>0.35</v>
      </c>
      <c r="R36" s="50">
        <f>+R6*$R$35</f>
        <v>0.17</v>
      </c>
      <c r="S36" s="50">
        <f>+S6*$S$35</f>
        <v>0.0975</v>
      </c>
    </row>
    <row r="37" spans="1:19" ht="16.5">
      <c r="A37" s="40">
        <v>18</v>
      </c>
      <c r="B37" s="41" t="s">
        <v>67</v>
      </c>
      <c r="C37" s="42">
        <v>5</v>
      </c>
      <c r="D37" s="43" t="s">
        <v>116</v>
      </c>
      <c r="E37" s="44">
        <v>4105</v>
      </c>
      <c r="F37" s="43" t="s">
        <v>68</v>
      </c>
      <c r="G37" s="50">
        <f>+G7*$G$35</f>
        <v>0.13</v>
      </c>
      <c r="H37" s="50">
        <f>+H7*$H$35</f>
        <v>0.156</v>
      </c>
      <c r="I37" s="50">
        <f>+I7*$I$35</f>
        <v>0.48750000000000004</v>
      </c>
      <c r="J37" s="50">
        <f>+J7*$J$35</f>
        <v>0.82</v>
      </c>
      <c r="K37" s="50">
        <f>+K7*$K$35</f>
        <v>0.156</v>
      </c>
      <c r="L37" s="50">
        <f>+L7*$L$35</f>
        <v>0.98</v>
      </c>
      <c r="M37" s="50">
        <f>+M7*$M$35</f>
        <v>0.5</v>
      </c>
      <c r="N37" s="50">
        <f>+N7*$N$35</f>
        <v>0.74</v>
      </c>
      <c r="O37" s="50">
        <f>+O7*$O$35</f>
        <v>0.6305</v>
      </c>
      <c r="P37" s="59">
        <f>+P7*$P$35</f>
        <v>0.39</v>
      </c>
      <c r="Q37" s="50">
        <f>+Q7*$Q$35</f>
        <v>0.22</v>
      </c>
      <c r="R37" s="50">
        <f>+R7*$R$35</f>
        <v>0.17</v>
      </c>
      <c r="S37" s="50">
        <f>+S7*$S$35</f>
        <v>0.0975</v>
      </c>
    </row>
    <row r="41" spans="1:18" ht="18">
      <c r="A41" s="286" t="s">
        <v>141</v>
      </c>
      <c r="B41" s="286"/>
      <c r="C41" s="286"/>
      <c r="D41" s="286"/>
      <c r="E41" s="286"/>
      <c r="F41" s="286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3"/>
      <c r="R41" s="24"/>
    </row>
    <row r="42" spans="1:19" ht="16.5">
      <c r="A42" s="26"/>
      <c r="B42" s="26"/>
      <c r="C42" s="26"/>
      <c r="D42" s="26"/>
      <c r="E42" s="288" t="s">
        <v>59</v>
      </c>
      <c r="F42" s="291" t="s">
        <v>60</v>
      </c>
      <c r="G42" s="294" t="s">
        <v>61</v>
      </c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</row>
    <row r="43" spans="1:19" ht="16.5">
      <c r="A43" s="29"/>
      <c r="B43" s="30"/>
      <c r="C43" s="29"/>
      <c r="D43" s="29"/>
      <c r="E43" s="289"/>
      <c r="F43" s="292"/>
      <c r="G43" s="31" t="s">
        <v>90</v>
      </c>
      <c r="H43" s="32" t="s">
        <v>91</v>
      </c>
      <c r="I43" s="32" t="s">
        <v>92</v>
      </c>
      <c r="J43" s="32" t="s">
        <v>93</v>
      </c>
      <c r="K43" s="32" t="s">
        <v>94</v>
      </c>
      <c r="L43" s="32" t="s">
        <v>95</v>
      </c>
      <c r="M43" s="32" t="s">
        <v>96</v>
      </c>
      <c r="N43" s="32" t="s">
        <v>97</v>
      </c>
      <c r="O43" s="32" t="s">
        <v>98</v>
      </c>
      <c r="P43" s="32" t="s">
        <v>99</v>
      </c>
      <c r="Q43" s="32" t="s">
        <v>78</v>
      </c>
      <c r="R43" s="32" t="s">
        <v>79</v>
      </c>
      <c r="S43" s="32" t="s">
        <v>138</v>
      </c>
    </row>
    <row r="44" spans="1:19" ht="127.5">
      <c r="A44" s="29" t="s">
        <v>62</v>
      </c>
      <c r="B44" s="30" t="s">
        <v>63</v>
      </c>
      <c r="C44" s="29" t="s">
        <v>62</v>
      </c>
      <c r="D44" s="29" t="s">
        <v>0</v>
      </c>
      <c r="E44" s="289"/>
      <c r="F44" s="292"/>
      <c r="G44" s="33" t="s">
        <v>64</v>
      </c>
      <c r="H44" s="33" t="s">
        <v>82</v>
      </c>
      <c r="I44" s="33" t="s">
        <v>83</v>
      </c>
      <c r="J44" s="33" t="s">
        <v>84</v>
      </c>
      <c r="K44" s="33" t="s">
        <v>85</v>
      </c>
      <c r="L44" s="33" t="s">
        <v>86</v>
      </c>
      <c r="M44" s="33" t="s">
        <v>65</v>
      </c>
      <c r="N44" s="33" t="s">
        <v>66</v>
      </c>
      <c r="O44" s="33" t="s">
        <v>87</v>
      </c>
      <c r="P44" s="47" t="s">
        <v>88</v>
      </c>
      <c r="Q44" s="47" t="s">
        <v>80</v>
      </c>
      <c r="R44" s="47" t="s">
        <v>81</v>
      </c>
      <c r="S44" s="47" t="s">
        <v>139</v>
      </c>
    </row>
    <row r="45" spans="1:19" ht="16.5">
      <c r="A45" s="36"/>
      <c r="B45" s="37"/>
      <c r="C45" s="36"/>
      <c r="D45" s="36"/>
      <c r="E45" s="290"/>
      <c r="F45" s="293"/>
      <c r="G45" s="38">
        <v>0.83</v>
      </c>
      <c r="H45" s="38">
        <v>0.83</v>
      </c>
      <c r="I45" s="38">
        <v>0.83</v>
      </c>
      <c r="J45" s="39">
        <v>1</v>
      </c>
      <c r="K45" s="38">
        <v>0.83</v>
      </c>
      <c r="L45" s="39">
        <v>1</v>
      </c>
      <c r="M45" s="39">
        <v>1</v>
      </c>
      <c r="N45" s="39">
        <v>1</v>
      </c>
      <c r="O45" s="38">
        <v>0.83</v>
      </c>
      <c r="P45" s="38">
        <v>0.83</v>
      </c>
      <c r="Q45" s="39">
        <v>1</v>
      </c>
      <c r="R45" s="39">
        <v>1</v>
      </c>
      <c r="S45" s="107">
        <v>0.83</v>
      </c>
    </row>
    <row r="46" spans="1:19" ht="16.5">
      <c r="A46" s="40">
        <v>17</v>
      </c>
      <c r="B46" s="41" t="s">
        <v>67</v>
      </c>
      <c r="C46" s="42">
        <v>5</v>
      </c>
      <c r="D46" s="43" t="s">
        <v>115</v>
      </c>
      <c r="E46" s="44">
        <v>4104</v>
      </c>
      <c r="F46" s="43" t="s">
        <v>68</v>
      </c>
      <c r="G46" s="50">
        <f>+G6*$G$45</f>
        <v>0.166</v>
      </c>
      <c r="H46" s="50">
        <f>+H6*$H$45</f>
        <v>0.1992</v>
      </c>
      <c r="I46" s="50">
        <f>+I6*$I$45</f>
        <v>0.4565</v>
      </c>
      <c r="J46" s="50">
        <f>+J6*$J$45</f>
        <v>0.8</v>
      </c>
      <c r="K46" s="50">
        <f>+K6*$K$45</f>
        <v>0.1992</v>
      </c>
      <c r="L46" s="50">
        <f>+L6*$L$45</f>
        <v>0.98</v>
      </c>
      <c r="M46" s="50">
        <f>+M6*$M$45</f>
        <v>0.5</v>
      </c>
      <c r="N46" s="50">
        <f>+N6*$N$45</f>
        <v>0.71</v>
      </c>
      <c r="O46" s="50">
        <f>+O6*$O$45</f>
        <v>0.7801999999999999</v>
      </c>
      <c r="P46" s="59">
        <f>+P6*$P$45</f>
        <v>0.4399</v>
      </c>
      <c r="Q46" s="50">
        <f>+Q6*$Q$45</f>
        <v>0.35</v>
      </c>
      <c r="R46" s="50">
        <f>+R6*$R$45</f>
        <v>0.17</v>
      </c>
      <c r="S46" s="50">
        <f>+S6*$S$45</f>
        <v>0.12449999999999999</v>
      </c>
    </row>
    <row r="47" spans="1:19" ht="16.5">
      <c r="A47" s="40">
        <v>18</v>
      </c>
      <c r="B47" s="41" t="s">
        <v>67</v>
      </c>
      <c r="C47" s="42">
        <v>5</v>
      </c>
      <c r="D47" s="43" t="s">
        <v>116</v>
      </c>
      <c r="E47" s="44">
        <v>4105</v>
      </c>
      <c r="F47" s="43" t="s">
        <v>68</v>
      </c>
      <c r="G47" s="50">
        <f>+G7*$G$45</f>
        <v>0.166</v>
      </c>
      <c r="H47" s="50">
        <f>+H7*$H$45</f>
        <v>0.1992</v>
      </c>
      <c r="I47" s="50">
        <f>+I7*$I$45</f>
        <v>0.6224999999999999</v>
      </c>
      <c r="J47" s="50">
        <f>+J7*$J$45</f>
        <v>0.82</v>
      </c>
      <c r="K47" s="50">
        <f>+K7*$K$45</f>
        <v>0.1992</v>
      </c>
      <c r="L47" s="50">
        <f>+L7*$L$45</f>
        <v>0.98</v>
      </c>
      <c r="M47" s="50">
        <f>+M7*$M$45</f>
        <v>0.5</v>
      </c>
      <c r="N47" s="50">
        <f>+N7*$N$45</f>
        <v>0.74</v>
      </c>
      <c r="O47" s="50">
        <f>+O7*$O$45</f>
        <v>0.8050999999999999</v>
      </c>
      <c r="P47" s="59">
        <f>+P7*$P$45</f>
        <v>0.49799999999999994</v>
      </c>
      <c r="Q47" s="50">
        <f>+Q7*$Q$45</f>
        <v>0.22</v>
      </c>
      <c r="R47" s="50">
        <f>+R7*$R$45</f>
        <v>0.17</v>
      </c>
      <c r="S47" s="50">
        <f>+S7*$S$45</f>
        <v>0.12449999999999999</v>
      </c>
    </row>
    <row r="51" spans="1:18" ht="18">
      <c r="A51" s="286" t="s">
        <v>142</v>
      </c>
      <c r="B51" s="286"/>
      <c r="C51" s="286"/>
      <c r="D51" s="286"/>
      <c r="E51" s="286"/>
      <c r="F51" s="286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3"/>
      <c r="R51" s="24"/>
    </row>
    <row r="52" spans="1:19" ht="16.5">
      <c r="A52" s="26"/>
      <c r="B52" s="26"/>
      <c r="C52" s="26"/>
      <c r="D52" s="26"/>
      <c r="E52" s="288" t="s">
        <v>59</v>
      </c>
      <c r="F52" s="291" t="s">
        <v>60</v>
      </c>
      <c r="G52" s="294" t="s">
        <v>61</v>
      </c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</row>
    <row r="53" spans="1:19" ht="16.5">
      <c r="A53" s="29"/>
      <c r="B53" s="30"/>
      <c r="C53" s="29"/>
      <c r="D53" s="29"/>
      <c r="E53" s="289"/>
      <c r="F53" s="292"/>
      <c r="G53" s="31" t="s">
        <v>90</v>
      </c>
      <c r="H53" s="32" t="s">
        <v>91</v>
      </c>
      <c r="I53" s="32" t="s">
        <v>92</v>
      </c>
      <c r="J53" s="32" t="s">
        <v>93</v>
      </c>
      <c r="K53" s="32" t="s">
        <v>94</v>
      </c>
      <c r="L53" s="32" t="s">
        <v>95</v>
      </c>
      <c r="M53" s="32" t="s">
        <v>96</v>
      </c>
      <c r="N53" s="32" t="s">
        <v>97</v>
      </c>
      <c r="O53" s="32" t="s">
        <v>98</v>
      </c>
      <c r="P53" s="32" t="s">
        <v>99</v>
      </c>
      <c r="Q53" s="32" t="s">
        <v>78</v>
      </c>
      <c r="R53" s="32" t="s">
        <v>79</v>
      </c>
      <c r="S53" s="32" t="s">
        <v>138</v>
      </c>
    </row>
    <row r="54" spans="1:19" ht="127.5">
      <c r="A54" s="29" t="s">
        <v>62</v>
      </c>
      <c r="B54" s="30" t="s">
        <v>63</v>
      </c>
      <c r="C54" s="29" t="s">
        <v>62</v>
      </c>
      <c r="D54" s="29" t="s">
        <v>0</v>
      </c>
      <c r="E54" s="289"/>
      <c r="F54" s="292"/>
      <c r="G54" s="33" t="s">
        <v>64</v>
      </c>
      <c r="H54" s="33" t="s">
        <v>82</v>
      </c>
      <c r="I54" s="33" t="s">
        <v>83</v>
      </c>
      <c r="J54" s="33" t="s">
        <v>84</v>
      </c>
      <c r="K54" s="33" t="s">
        <v>85</v>
      </c>
      <c r="L54" s="33" t="s">
        <v>86</v>
      </c>
      <c r="M54" s="33" t="s">
        <v>65</v>
      </c>
      <c r="N54" s="33" t="s">
        <v>66</v>
      </c>
      <c r="O54" s="33" t="s">
        <v>87</v>
      </c>
      <c r="P54" s="47" t="s">
        <v>88</v>
      </c>
      <c r="Q54" s="47" t="s">
        <v>80</v>
      </c>
      <c r="R54" s="47" t="s">
        <v>81</v>
      </c>
      <c r="S54" s="47" t="s">
        <v>139</v>
      </c>
    </row>
    <row r="55" spans="1:19" ht="16.5">
      <c r="A55" s="36"/>
      <c r="B55" s="37"/>
      <c r="C55" s="36"/>
      <c r="D55" s="36"/>
      <c r="E55" s="290"/>
      <c r="F55" s="293"/>
      <c r="G55" s="38">
        <v>1</v>
      </c>
      <c r="H55" s="38">
        <v>1</v>
      </c>
      <c r="I55" s="38">
        <v>1</v>
      </c>
      <c r="J55" s="39">
        <v>1</v>
      </c>
      <c r="K55" s="38">
        <v>1</v>
      </c>
      <c r="L55" s="39">
        <v>1</v>
      </c>
      <c r="M55" s="39">
        <v>1</v>
      </c>
      <c r="N55" s="39">
        <v>1</v>
      </c>
      <c r="O55" s="38">
        <v>1</v>
      </c>
      <c r="P55" s="38">
        <v>1</v>
      </c>
      <c r="Q55" s="39">
        <v>1</v>
      </c>
      <c r="R55" s="39">
        <v>1</v>
      </c>
      <c r="S55" s="107">
        <v>1</v>
      </c>
    </row>
    <row r="56" spans="1:19" ht="16.5">
      <c r="A56" s="40">
        <v>17</v>
      </c>
      <c r="B56" s="41" t="s">
        <v>67</v>
      </c>
      <c r="C56" s="42">
        <v>5</v>
      </c>
      <c r="D56" s="43" t="s">
        <v>115</v>
      </c>
      <c r="E56" s="44">
        <v>4104</v>
      </c>
      <c r="F56" s="43" t="s">
        <v>68</v>
      </c>
      <c r="G56" s="50">
        <f>+G6*$G$55</f>
        <v>0.2</v>
      </c>
      <c r="H56" s="50">
        <f>+H6*$H$55</f>
        <v>0.24</v>
      </c>
      <c r="I56" s="50">
        <f>+I6*$I$55</f>
        <v>0.55</v>
      </c>
      <c r="J56" s="50">
        <f>+J6*$J$55</f>
        <v>0.8</v>
      </c>
      <c r="K56" s="50">
        <f>+K6*$K$55</f>
        <v>0.24</v>
      </c>
      <c r="L56" s="50">
        <f>+L6*$L$55</f>
        <v>0.98</v>
      </c>
      <c r="M56" s="50">
        <f>+M6*$M$55</f>
        <v>0.5</v>
      </c>
      <c r="N56" s="50">
        <f>+N6*$N$55</f>
        <v>0.71</v>
      </c>
      <c r="O56" s="50">
        <f>+O6*$O$55</f>
        <v>0.94</v>
      </c>
      <c r="P56" s="59">
        <f>+P6*$P$55</f>
        <v>0.53</v>
      </c>
      <c r="Q56" s="50">
        <f>+Q6*$Q$55</f>
        <v>0.35</v>
      </c>
      <c r="R56" s="50">
        <f>+R6*$R$55</f>
        <v>0.17</v>
      </c>
      <c r="S56" s="50">
        <v>0.15</v>
      </c>
    </row>
    <row r="57" spans="1:19" ht="16.5">
      <c r="A57" s="40">
        <v>18</v>
      </c>
      <c r="B57" s="41" t="s">
        <v>67</v>
      </c>
      <c r="C57" s="42">
        <v>5</v>
      </c>
      <c r="D57" s="43" t="s">
        <v>116</v>
      </c>
      <c r="E57" s="44">
        <v>4105</v>
      </c>
      <c r="F57" s="43" t="s">
        <v>68</v>
      </c>
      <c r="G57" s="50">
        <f>+G7*$G$55</f>
        <v>0.2</v>
      </c>
      <c r="H57" s="50">
        <f>+H7*$H$55</f>
        <v>0.24</v>
      </c>
      <c r="I57" s="50">
        <f>+I7*$I$55</f>
        <v>0.75</v>
      </c>
      <c r="J57" s="50">
        <f>+J7*$J$55</f>
        <v>0.82</v>
      </c>
      <c r="K57" s="50">
        <f>+K7*$K$55</f>
        <v>0.24</v>
      </c>
      <c r="L57" s="50">
        <f>+L7*$L$55</f>
        <v>0.98</v>
      </c>
      <c r="M57" s="50">
        <f>+M7*$M$55</f>
        <v>0.5</v>
      </c>
      <c r="N57" s="50">
        <f>+N7*$N$55</f>
        <v>0.74</v>
      </c>
      <c r="O57" s="50">
        <f>+O7*$O$55</f>
        <v>0.97</v>
      </c>
      <c r="P57" s="59">
        <f>+P7*$P$55</f>
        <v>0.6</v>
      </c>
      <c r="Q57" s="50">
        <f>+Q7*$Q$55</f>
        <v>0.22</v>
      </c>
      <c r="R57" s="50">
        <f>+R7*$R$55</f>
        <v>0.17</v>
      </c>
      <c r="S57" s="50">
        <v>0.15</v>
      </c>
    </row>
  </sheetData>
  <sheetProtection/>
  <mergeCells count="24">
    <mergeCell ref="F42:F45"/>
    <mergeCell ref="G42:S42"/>
    <mergeCell ref="F22:F25"/>
    <mergeCell ref="G2:S2"/>
    <mergeCell ref="G12:S12"/>
    <mergeCell ref="G22:S22"/>
    <mergeCell ref="F12:F15"/>
    <mergeCell ref="A21:P21"/>
    <mergeCell ref="A51:P51"/>
    <mergeCell ref="E52:E55"/>
    <mergeCell ref="F52:F55"/>
    <mergeCell ref="G52:S52"/>
    <mergeCell ref="A31:P31"/>
    <mergeCell ref="E32:E35"/>
    <mergeCell ref="F32:F35"/>
    <mergeCell ref="G32:S32"/>
    <mergeCell ref="A41:P41"/>
    <mergeCell ref="E42:E45"/>
    <mergeCell ref="A1:P1"/>
    <mergeCell ref="E2:E5"/>
    <mergeCell ref="F2:F5"/>
    <mergeCell ref="A11:P11"/>
    <mergeCell ref="E12:E15"/>
    <mergeCell ref="E22:E25"/>
  </mergeCells>
  <conditionalFormatting sqref="P4">
    <cfRule type="cellIs" priority="62" dxfId="75" operator="lessThan" stopIfTrue="1">
      <formula>0.65</formula>
    </cfRule>
  </conditionalFormatting>
  <conditionalFormatting sqref="O4">
    <cfRule type="cellIs" priority="61" dxfId="75" operator="lessThan" stopIfTrue="1">
      <formula>0.65</formula>
    </cfRule>
  </conditionalFormatting>
  <conditionalFormatting sqref="N4 I4">
    <cfRule type="cellIs" priority="60" dxfId="75" operator="lessThan" stopIfTrue="1">
      <formula>0.5</formula>
    </cfRule>
  </conditionalFormatting>
  <conditionalFormatting sqref="G4:H4">
    <cfRule type="cellIs" priority="59" dxfId="75" operator="lessThan" stopIfTrue="1">
      <formula>0.25</formula>
    </cfRule>
  </conditionalFormatting>
  <conditionalFormatting sqref="J4">
    <cfRule type="cellIs" priority="58" dxfId="75" operator="lessThan" stopIfTrue="1">
      <formula>0.85</formula>
    </cfRule>
  </conditionalFormatting>
  <conditionalFormatting sqref="K4">
    <cfRule type="cellIs" priority="57" dxfId="75" operator="lessThan" stopIfTrue="1">
      <formula>0.05</formula>
    </cfRule>
  </conditionalFormatting>
  <conditionalFormatting sqref="L4">
    <cfRule type="cellIs" priority="56" dxfId="75" operator="lessThan" stopIfTrue="1">
      <formula>0.19</formula>
    </cfRule>
  </conditionalFormatting>
  <conditionalFormatting sqref="M4">
    <cfRule type="cellIs" priority="55" dxfId="75" operator="lessThan" stopIfTrue="1">
      <formula>0.9</formula>
    </cfRule>
  </conditionalFormatting>
  <conditionalFormatting sqref="Q4:R4">
    <cfRule type="cellIs" priority="52" dxfId="75" operator="lessThan" stopIfTrue="1">
      <formula>0.65</formula>
    </cfRule>
  </conditionalFormatting>
  <conditionalFormatting sqref="P14">
    <cfRule type="cellIs" priority="51" dxfId="75" operator="lessThan" stopIfTrue="1">
      <formula>0.65</formula>
    </cfRule>
  </conditionalFormatting>
  <conditionalFormatting sqref="O14">
    <cfRule type="cellIs" priority="50" dxfId="75" operator="lessThan" stopIfTrue="1">
      <formula>0.65</formula>
    </cfRule>
  </conditionalFormatting>
  <conditionalFormatting sqref="N14 I14">
    <cfRule type="cellIs" priority="49" dxfId="75" operator="lessThan" stopIfTrue="1">
      <formula>0.5</formula>
    </cfRule>
  </conditionalFormatting>
  <conditionalFormatting sqref="G14:H14">
    <cfRule type="cellIs" priority="48" dxfId="75" operator="lessThan" stopIfTrue="1">
      <formula>0.25</formula>
    </cfRule>
  </conditionalFormatting>
  <conditionalFormatting sqref="J14">
    <cfRule type="cellIs" priority="47" dxfId="75" operator="lessThan" stopIfTrue="1">
      <formula>0.85</formula>
    </cfRule>
  </conditionalFormatting>
  <conditionalFormatting sqref="K14">
    <cfRule type="cellIs" priority="46" dxfId="75" operator="lessThan" stopIfTrue="1">
      <formula>0.05</formula>
    </cfRule>
  </conditionalFormatting>
  <conditionalFormatting sqref="L14">
    <cfRule type="cellIs" priority="45" dxfId="75" operator="lessThan" stopIfTrue="1">
      <formula>0.19</formula>
    </cfRule>
  </conditionalFormatting>
  <conditionalFormatting sqref="M14">
    <cfRule type="cellIs" priority="44" dxfId="75" operator="lessThan" stopIfTrue="1">
      <formula>0.9</formula>
    </cfRule>
  </conditionalFormatting>
  <conditionalFormatting sqref="Q14:R14">
    <cfRule type="cellIs" priority="43" dxfId="75" operator="lessThan" stopIfTrue="1">
      <formula>0.65</formula>
    </cfRule>
  </conditionalFormatting>
  <conditionalFormatting sqref="P24">
    <cfRule type="cellIs" priority="42" dxfId="75" operator="lessThan" stopIfTrue="1">
      <formula>0.65</formula>
    </cfRule>
  </conditionalFormatting>
  <conditionalFormatting sqref="O24">
    <cfRule type="cellIs" priority="41" dxfId="75" operator="lessThan" stopIfTrue="1">
      <formula>0.65</formula>
    </cfRule>
  </conditionalFormatting>
  <conditionalFormatting sqref="N24 I24">
    <cfRule type="cellIs" priority="40" dxfId="75" operator="lessThan" stopIfTrue="1">
      <formula>0.5</formula>
    </cfRule>
  </conditionalFormatting>
  <conditionalFormatting sqref="G24:H24">
    <cfRule type="cellIs" priority="39" dxfId="75" operator="lessThan" stopIfTrue="1">
      <formula>0.25</formula>
    </cfRule>
  </conditionalFormatting>
  <conditionalFormatting sqref="J24">
    <cfRule type="cellIs" priority="38" dxfId="75" operator="lessThan" stopIfTrue="1">
      <formula>0.85</formula>
    </cfRule>
  </conditionalFormatting>
  <conditionalFormatting sqref="K24">
    <cfRule type="cellIs" priority="37" dxfId="75" operator="lessThan" stopIfTrue="1">
      <formula>0.05</formula>
    </cfRule>
  </conditionalFormatting>
  <conditionalFormatting sqref="L24">
    <cfRule type="cellIs" priority="36" dxfId="75" operator="lessThan" stopIfTrue="1">
      <formula>0.19</formula>
    </cfRule>
  </conditionalFormatting>
  <conditionalFormatting sqref="M24">
    <cfRule type="cellIs" priority="35" dxfId="75" operator="lessThan" stopIfTrue="1">
      <formula>0.9</formula>
    </cfRule>
  </conditionalFormatting>
  <conditionalFormatting sqref="Q24:R24">
    <cfRule type="cellIs" priority="34" dxfId="75" operator="lessThan" stopIfTrue="1">
      <formula>0.65</formula>
    </cfRule>
  </conditionalFormatting>
  <conditionalFormatting sqref="P34">
    <cfRule type="cellIs" priority="33" dxfId="75" operator="lessThan" stopIfTrue="1">
      <formula>0.65</formula>
    </cfRule>
  </conditionalFormatting>
  <conditionalFormatting sqref="O34">
    <cfRule type="cellIs" priority="32" dxfId="75" operator="lessThan" stopIfTrue="1">
      <formula>0.65</formula>
    </cfRule>
  </conditionalFormatting>
  <conditionalFormatting sqref="N34 I34">
    <cfRule type="cellIs" priority="31" dxfId="75" operator="lessThan" stopIfTrue="1">
      <formula>0.5</formula>
    </cfRule>
  </conditionalFormatting>
  <conditionalFormatting sqref="G34:H34">
    <cfRule type="cellIs" priority="30" dxfId="75" operator="lessThan" stopIfTrue="1">
      <formula>0.25</formula>
    </cfRule>
  </conditionalFormatting>
  <conditionalFormatting sqref="J34">
    <cfRule type="cellIs" priority="29" dxfId="75" operator="lessThan" stopIfTrue="1">
      <formula>0.85</formula>
    </cfRule>
  </conditionalFormatting>
  <conditionalFormatting sqref="K34">
    <cfRule type="cellIs" priority="28" dxfId="75" operator="lessThan" stopIfTrue="1">
      <formula>0.05</formula>
    </cfRule>
  </conditionalFormatting>
  <conditionalFormatting sqref="L34">
    <cfRule type="cellIs" priority="27" dxfId="75" operator="lessThan" stopIfTrue="1">
      <formula>0.19</formula>
    </cfRule>
  </conditionalFormatting>
  <conditionalFormatting sqref="M34">
    <cfRule type="cellIs" priority="26" dxfId="75" operator="lessThan" stopIfTrue="1">
      <formula>0.9</formula>
    </cfRule>
  </conditionalFormatting>
  <conditionalFormatting sqref="Q34:R34">
    <cfRule type="cellIs" priority="25" dxfId="75" operator="lessThan" stopIfTrue="1">
      <formula>0.65</formula>
    </cfRule>
  </conditionalFormatting>
  <conditionalFormatting sqref="S4">
    <cfRule type="cellIs" priority="24" dxfId="75" operator="lessThan" stopIfTrue="1">
      <formula>0.65</formula>
    </cfRule>
  </conditionalFormatting>
  <conditionalFormatting sqref="S54">
    <cfRule type="cellIs" priority="1" dxfId="75" operator="lessThan" stopIfTrue="1">
      <formula>0.65</formula>
    </cfRule>
  </conditionalFormatting>
  <conditionalFormatting sqref="S14">
    <cfRule type="cellIs" priority="23" dxfId="75" operator="lessThan" stopIfTrue="1">
      <formula>0.65</formula>
    </cfRule>
  </conditionalFormatting>
  <conditionalFormatting sqref="S24">
    <cfRule type="cellIs" priority="22" dxfId="75" operator="lessThan" stopIfTrue="1">
      <formula>0.65</formula>
    </cfRule>
  </conditionalFormatting>
  <conditionalFormatting sqref="S34">
    <cfRule type="cellIs" priority="21" dxfId="75" operator="lessThan" stopIfTrue="1">
      <formula>0.65</formula>
    </cfRule>
  </conditionalFormatting>
  <conditionalFormatting sqref="P44">
    <cfRule type="cellIs" priority="20" dxfId="75" operator="lessThan" stopIfTrue="1">
      <formula>0.65</formula>
    </cfRule>
  </conditionalFormatting>
  <conditionalFormatting sqref="O44">
    <cfRule type="cellIs" priority="19" dxfId="75" operator="lessThan" stopIfTrue="1">
      <formula>0.65</formula>
    </cfRule>
  </conditionalFormatting>
  <conditionalFormatting sqref="N44 I44">
    <cfRule type="cellIs" priority="18" dxfId="75" operator="lessThan" stopIfTrue="1">
      <formula>0.5</formula>
    </cfRule>
  </conditionalFormatting>
  <conditionalFormatting sqref="G44:H44">
    <cfRule type="cellIs" priority="17" dxfId="75" operator="lessThan" stopIfTrue="1">
      <formula>0.25</formula>
    </cfRule>
  </conditionalFormatting>
  <conditionalFormatting sqref="J44">
    <cfRule type="cellIs" priority="16" dxfId="75" operator="lessThan" stopIfTrue="1">
      <formula>0.85</formula>
    </cfRule>
  </conditionalFormatting>
  <conditionalFormatting sqref="K44">
    <cfRule type="cellIs" priority="15" dxfId="75" operator="lessThan" stopIfTrue="1">
      <formula>0.05</formula>
    </cfRule>
  </conditionalFormatting>
  <conditionalFormatting sqref="L44">
    <cfRule type="cellIs" priority="14" dxfId="75" operator="lessThan" stopIfTrue="1">
      <formula>0.19</formula>
    </cfRule>
  </conditionalFormatting>
  <conditionalFormatting sqref="M44">
    <cfRule type="cellIs" priority="13" dxfId="75" operator="lessThan" stopIfTrue="1">
      <formula>0.9</formula>
    </cfRule>
  </conditionalFormatting>
  <conditionalFormatting sqref="Q44:R44">
    <cfRule type="cellIs" priority="12" dxfId="75" operator="lessThan" stopIfTrue="1">
      <formula>0.65</formula>
    </cfRule>
  </conditionalFormatting>
  <conditionalFormatting sqref="S44">
    <cfRule type="cellIs" priority="11" dxfId="75" operator="lessThan" stopIfTrue="1">
      <formula>0.65</formula>
    </cfRule>
  </conditionalFormatting>
  <conditionalFormatting sqref="P54">
    <cfRule type="cellIs" priority="10" dxfId="75" operator="lessThan" stopIfTrue="1">
      <formula>0.65</formula>
    </cfRule>
  </conditionalFormatting>
  <conditionalFormatting sqref="O54">
    <cfRule type="cellIs" priority="9" dxfId="75" operator="lessThan" stopIfTrue="1">
      <formula>0.65</formula>
    </cfRule>
  </conditionalFormatting>
  <conditionalFormatting sqref="N54 I54">
    <cfRule type="cellIs" priority="8" dxfId="75" operator="lessThan" stopIfTrue="1">
      <formula>0.5</formula>
    </cfRule>
  </conditionalFormatting>
  <conditionalFormatting sqref="G54:H54">
    <cfRule type="cellIs" priority="7" dxfId="75" operator="lessThan" stopIfTrue="1">
      <formula>0.25</formula>
    </cfRule>
  </conditionalFormatting>
  <conditionalFormatting sqref="J54">
    <cfRule type="cellIs" priority="6" dxfId="75" operator="lessThan" stopIfTrue="1">
      <formula>0.85</formula>
    </cfRule>
  </conditionalFormatting>
  <conditionalFormatting sqref="K54">
    <cfRule type="cellIs" priority="5" dxfId="75" operator="lessThan" stopIfTrue="1">
      <formula>0.05</formula>
    </cfRule>
  </conditionalFormatting>
  <conditionalFormatting sqref="L54">
    <cfRule type="cellIs" priority="4" dxfId="75" operator="lessThan" stopIfTrue="1">
      <formula>0.19</formula>
    </cfRule>
  </conditionalFormatting>
  <conditionalFormatting sqref="M54">
    <cfRule type="cellIs" priority="3" dxfId="75" operator="lessThan" stopIfTrue="1">
      <formula>0.9</formula>
    </cfRule>
  </conditionalFormatting>
  <conditionalFormatting sqref="Q54:R54">
    <cfRule type="cellIs" priority="2" dxfId="75" operator="lessThan" stopIfTrue="1">
      <formula>0.65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8" sqref="B28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70" customWidth="1"/>
    <col min="4" max="4" width="14.140625" style="70" customWidth="1"/>
    <col min="5" max="5" width="6.8515625" style="81" customWidth="1"/>
    <col min="6" max="6" width="8.421875" style="81" bestFit="1" customWidth="1"/>
    <col min="7" max="7" width="9.7109375" style="70" bestFit="1" customWidth="1"/>
    <col min="8" max="8" width="8.28125" style="70" customWidth="1"/>
    <col min="9" max="9" width="7.140625" style="70" customWidth="1"/>
    <col min="10" max="11" width="9.7109375" style="70" bestFit="1" customWidth="1"/>
    <col min="12" max="12" width="8.57421875" style="70" customWidth="1"/>
    <col min="13" max="16384" width="11.421875" style="70" customWidth="1"/>
  </cols>
  <sheetData>
    <row r="1" spans="1:12" ht="109.5" customHeight="1" thickBot="1" thickTop="1">
      <c r="A1" s="152" t="s">
        <v>0</v>
      </c>
      <c r="B1" s="146" t="s">
        <v>1</v>
      </c>
      <c r="C1" s="146" t="s">
        <v>58</v>
      </c>
      <c r="D1" s="171" t="s">
        <v>55</v>
      </c>
      <c r="E1" s="298" t="s">
        <v>165</v>
      </c>
      <c r="F1" s="299"/>
      <c r="G1" s="299"/>
      <c r="H1" s="299"/>
      <c r="I1" s="299"/>
      <c r="J1" s="299"/>
      <c r="K1" s="299"/>
      <c r="L1" s="299"/>
    </row>
    <row r="2" spans="1:12" ht="15" customHeight="1" thickTop="1">
      <c r="A2" s="153"/>
      <c r="B2" s="156"/>
      <c r="C2" s="147"/>
      <c r="D2" s="172"/>
      <c r="E2" s="300" t="s">
        <v>3</v>
      </c>
      <c r="F2" s="201"/>
      <c r="G2" s="201"/>
      <c r="H2" s="301"/>
      <c r="I2" s="223" t="s">
        <v>4</v>
      </c>
      <c r="J2" s="224"/>
      <c r="K2" s="224"/>
      <c r="L2" s="224"/>
    </row>
    <row r="3" spans="1:12" ht="15" customHeight="1">
      <c r="A3" s="153"/>
      <c r="B3" s="156"/>
      <c r="C3" s="147"/>
      <c r="D3" s="172"/>
      <c r="E3" s="226"/>
      <c r="F3" s="203"/>
      <c r="G3" s="203"/>
      <c r="H3" s="227"/>
      <c r="I3" s="226"/>
      <c r="J3" s="203"/>
      <c r="K3" s="203"/>
      <c r="L3" s="203"/>
    </row>
    <row r="4" spans="1:12" ht="15" customHeight="1">
      <c r="A4" s="153"/>
      <c r="B4" s="156"/>
      <c r="C4" s="147"/>
      <c r="D4" s="172"/>
      <c r="E4" s="226"/>
      <c r="F4" s="203"/>
      <c r="G4" s="203"/>
      <c r="H4" s="227"/>
      <c r="I4" s="226"/>
      <c r="J4" s="203"/>
      <c r="K4" s="203"/>
      <c r="L4" s="203"/>
    </row>
    <row r="5" spans="1:12" ht="15" customHeight="1">
      <c r="A5" s="153"/>
      <c r="B5" s="156"/>
      <c r="C5" s="147"/>
      <c r="D5" s="172"/>
      <c r="E5" s="226"/>
      <c r="F5" s="203"/>
      <c r="G5" s="203"/>
      <c r="H5" s="227"/>
      <c r="I5" s="226"/>
      <c r="J5" s="203"/>
      <c r="K5" s="203"/>
      <c r="L5" s="203"/>
    </row>
    <row r="6" spans="1:12" ht="15" customHeight="1">
      <c r="A6" s="153"/>
      <c r="B6" s="156"/>
      <c r="C6" s="147"/>
      <c r="D6" s="172"/>
      <c r="E6" s="226"/>
      <c r="F6" s="203"/>
      <c r="G6" s="203"/>
      <c r="H6" s="227"/>
      <c r="I6" s="226"/>
      <c r="J6" s="203"/>
      <c r="K6" s="203"/>
      <c r="L6" s="203"/>
    </row>
    <row r="7" spans="1:12" ht="15" customHeight="1">
      <c r="A7" s="153"/>
      <c r="B7" s="156"/>
      <c r="C7" s="147"/>
      <c r="D7" s="172"/>
      <c r="E7" s="226"/>
      <c r="F7" s="203"/>
      <c r="G7" s="203"/>
      <c r="H7" s="227"/>
      <c r="I7" s="226"/>
      <c r="J7" s="203"/>
      <c r="K7" s="203"/>
      <c r="L7" s="203"/>
    </row>
    <row r="8" spans="1:12" ht="15" customHeight="1">
      <c r="A8" s="153"/>
      <c r="B8" s="156"/>
      <c r="C8" s="147"/>
      <c r="D8" s="172"/>
      <c r="E8" s="226"/>
      <c r="F8" s="203"/>
      <c r="G8" s="203"/>
      <c r="H8" s="227"/>
      <c r="I8" s="226"/>
      <c r="J8" s="203"/>
      <c r="K8" s="203"/>
      <c r="L8" s="203"/>
    </row>
    <row r="9" spans="1:12" ht="15.75" customHeight="1" thickBot="1">
      <c r="A9" s="153"/>
      <c r="B9" s="156"/>
      <c r="C9" s="147"/>
      <c r="D9" s="172"/>
      <c r="E9" s="302"/>
      <c r="F9" s="205"/>
      <c r="G9" s="205"/>
      <c r="H9" s="303"/>
      <c r="I9" s="228"/>
      <c r="J9" s="229"/>
      <c r="K9" s="229"/>
      <c r="L9" s="229"/>
    </row>
    <row r="10" spans="1:12" ht="74.25" customHeight="1" thickBot="1" thickTop="1">
      <c r="A10" s="154"/>
      <c r="B10" s="148"/>
      <c r="C10" s="147"/>
      <c r="D10" s="173"/>
      <c r="E10" s="304" t="s">
        <v>166</v>
      </c>
      <c r="F10" s="305"/>
      <c r="G10" s="305"/>
      <c r="H10" s="306"/>
      <c r="I10" s="233" t="s">
        <v>167</v>
      </c>
      <c r="J10" s="234"/>
      <c r="K10" s="234"/>
      <c r="L10" s="234"/>
    </row>
    <row r="11" spans="1:12" ht="22.5" thickBot="1">
      <c r="A11" s="71"/>
      <c r="B11" s="71"/>
      <c r="C11" s="148"/>
      <c r="D11" s="72" t="s">
        <v>56</v>
      </c>
      <c r="E11" s="73" t="s">
        <v>20</v>
      </c>
      <c r="F11" s="73" t="s">
        <v>23</v>
      </c>
      <c r="G11" s="73" t="s">
        <v>25</v>
      </c>
      <c r="H11" s="73" t="s">
        <v>24</v>
      </c>
      <c r="I11" s="73" t="s">
        <v>20</v>
      </c>
      <c r="J11" s="73" t="s">
        <v>23</v>
      </c>
      <c r="K11" s="73" t="s">
        <v>25</v>
      </c>
      <c r="L11" s="73" t="s">
        <v>24</v>
      </c>
    </row>
    <row r="12" spans="1:12" s="74" customFormat="1" ht="13.5" thickBot="1">
      <c r="A12" s="1" t="s">
        <v>102</v>
      </c>
      <c r="B12" s="75" t="s">
        <v>103</v>
      </c>
      <c r="C12" s="75"/>
      <c r="D12" s="75"/>
      <c r="E12" s="76">
        <v>76</v>
      </c>
      <c r="F12" s="76"/>
      <c r="G12" s="77"/>
      <c r="H12" s="77"/>
      <c r="I12" s="77">
        <v>76</v>
      </c>
      <c r="J12" s="77"/>
      <c r="K12" s="77"/>
      <c r="L12" s="78"/>
    </row>
    <row r="13" spans="1:12" s="74" customFormat="1" ht="13.5" thickBot="1">
      <c r="A13" s="1" t="s">
        <v>102</v>
      </c>
      <c r="B13" s="75" t="s">
        <v>104</v>
      </c>
      <c r="C13" s="75"/>
      <c r="D13" s="75"/>
      <c r="E13" s="76"/>
      <c r="F13" s="76"/>
      <c r="G13" s="77"/>
      <c r="H13" s="77"/>
      <c r="I13" s="77"/>
      <c r="J13" s="77"/>
      <c r="K13" s="77"/>
      <c r="L13" s="78"/>
    </row>
    <row r="14" spans="1:12" s="74" customFormat="1" ht="13.5" thickBot="1">
      <c r="A14" s="1" t="s">
        <v>102</v>
      </c>
      <c r="B14" s="75" t="s">
        <v>105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</row>
    <row r="15" spans="1:12" s="74" customFormat="1" ht="13.5" thickBot="1">
      <c r="A15" s="1" t="s">
        <v>102</v>
      </c>
      <c r="B15" s="75" t="s">
        <v>106</v>
      </c>
      <c r="C15" s="75"/>
      <c r="D15" s="75"/>
      <c r="E15" s="76"/>
      <c r="F15" s="76"/>
      <c r="G15" s="77"/>
      <c r="H15" s="77"/>
      <c r="I15" s="77"/>
      <c r="J15" s="77"/>
      <c r="K15" s="77"/>
      <c r="L15" s="78"/>
    </row>
    <row r="16" spans="1:12" s="74" customFormat="1" ht="15" customHeight="1" thickBot="1">
      <c r="A16" s="144" t="s">
        <v>112</v>
      </c>
      <c r="B16" s="145"/>
      <c r="C16" s="45">
        <f>+D16</f>
        <v>1</v>
      </c>
      <c r="D16" s="20">
        <f>+E16/I16</f>
        <v>1</v>
      </c>
      <c r="E16" s="84">
        <f aca="true" t="shared" si="0" ref="E16:L16">SUM(E12:E15)</f>
        <v>76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76</v>
      </c>
      <c r="J16" s="84">
        <f t="shared" si="0"/>
        <v>0</v>
      </c>
      <c r="K16" s="84">
        <f t="shared" si="0"/>
        <v>0</v>
      </c>
      <c r="L16" s="84">
        <f t="shared" si="0"/>
        <v>0</v>
      </c>
    </row>
    <row r="17" spans="1:12" s="74" customFormat="1" ht="13.5" thickBot="1">
      <c r="A17" s="1" t="s">
        <v>107</v>
      </c>
      <c r="B17" s="75" t="s">
        <v>108</v>
      </c>
      <c r="C17" s="75"/>
      <c r="D17" s="75"/>
      <c r="E17" s="76">
        <v>153</v>
      </c>
      <c r="F17" s="76"/>
      <c r="G17" s="77"/>
      <c r="H17" s="77"/>
      <c r="I17" s="77">
        <v>153</v>
      </c>
      <c r="J17" s="77"/>
      <c r="K17" s="77"/>
      <c r="L17" s="78"/>
    </row>
    <row r="18" spans="1:12" s="74" customFormat="1" ht="13.5" thickBot="1">
      <c r="A18" s="1" t="s">
        <v>107</v>
      </c>
      <c r="B18" s="75" t="s">
        <v>109</v>
      </c>
      <c r="C18" s="75"/>
      <c r="D18" s="75"/>
      <c r="E18" s="76"/>
      <c r="F18" s="76"/>
      <c r="G18" s="77"/>
      <c r="H18" s="77"/>
      <c r="I18" s="77"/>
      <c r="J18" s="77"/>
      <c r="K18" s="77"/>
      <c r="L18" s="78"/>
    </row>
    <row r="19" spans="1:12" s="74" customFormat="1" ht="13.5" thickBot="1">
      <c r="A19" s="1" t="s">
        <v>107</v>
      </c>
      <c r="B19" s="75" t="s">
        <v>110</v>
      </c>
      <c r="C19" s="75"/>
      <c r="D19" s="75"/>
      <c r="E19" s="76"/>
      <c r="F19" s="76"/>
      <c r="G19" s="77"/>
      <c r="H19" s="77"/>
      <c r="I19" s="77"/>
      <c r="J19" s="77"/>
      <c r="K19" s="77"/>
      <c r="L19" s="78"/>
    </row>
    <row r="20" spans="1:12" s="74" customFormat="1" ht="13.5" thickBot="1">
      <c r="A20" s="1" t="s">
        <v>107</v>
      </c>
      <c r="B20" s="75" t="s">
        <v>111</v>
      </c>
      <c r="C20" s="75"/>
      <c r="D20" s="75"/>
      <c r="E20" s="76"/>
      <c r="F20" s="76"/>
      <c r="G20" s="77"/>
      <c r="H20" s="77"/>
      <c r="I20" s="77"/>
      <c r="J20" s="77"/>
      <c r="K20" s="77"/>
      <c r="L20" s="78"/>
    </row>
    <row r="21" spans="1:12" s="74" customFormat="1" ht="12.75">
      <c r="A21" s="144" t="s">
        <v>113</v>
      </c>
      <c r="B21" s="145"/>
      <c r="C21" s="45">
        <f>+D21</f>
        <v>1</v>
      </c>
      <c r="D21" s="20">
        <f>+E21/I21</f>
        <v>1</v>
      </c>
      <c r="E21" s="84">
        <f aca="true" t="shared" si="1" ref="E21:L21">SUM(E17:E20)</f>
        <v>153</v>
      </c>
      <c r="F21" s="84">
        <f t="shared" si="1"/>
        <v>0</v>
      </c>
      <c r="G21" s="84">
        <f t="shared" si="1"/>
        <v>0</v>
      </c>
      <c r="H21" s="84">
        <f t="shared" si="1"/>
        <v>0</v>
      </c>
      <c r="I21" s="84">
        <f t="shared" si="1"/>
        <v>153</v>
      </c>
      <c r="J21" s="84">
        <f t="shared" si="1"/>
        <v>0</v>
      </c>
      <c r="K21" s="84">
        <f t="shared" si="1"/>
        <v>0</v>
      </c>
      <c r="L21" s="84">
        <f t="shared" si="1"/>
        <v>0</v>
      </c>
    </row>
    <row r="22" spans="1:12" s="82" customFormat="1" ht="12.75">
      <c r="A22" s="74"/>
      <c r="B22" s="80" t="s">
        <v>114</v>
      </c>
      <c r="C22" s="100"/>
      <c r="D22" s="101"/>
      <c r="E22" s="102"/>
      <c r="F22" s="102"/>
      <c r="G22" s="102"/>
      <c r="H22" s="102"/>
      <c r="I22" s="102"/>
      <c r="J22" s="102"/>
      <c r="K22" s="102"/>
      <c r="L22" s="102"/>
    </row>
  </sheetData>
  <sheetProtection/>
  <mergeCells count="11">
    <mergeCell ref="D1:D10"/>
    <mergeCell ref="A16:B16"/>
    <mergeCell ref="A21:B21"/>
    <mergeCell ref="E1:L1"/>
    <mergeCell ref="E2:H9"/>
    <mergeCell ref="I2:L9"/>
    <mergeCell ref="E10:H10"/>
    <mergeCell ref="I10:L10"/>
    <mergeCell ref="A1:A10"/>
    <mergeCell ref="B1:B10"/>
    <mergeCell ref="C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17" width="8.421875" style="0" customWidth="1"/>
    <col min="18" max="18" width="22.7109375" style="0" customWidth="1"/>
    <col min="19" max="24" width="8.421875" style="0" customWidth="1"/>
    <col min="25" max="25" width="14.140625" style="0" customWidth="1"/>
    <col min="26" max="37" width="8.421875" style="0" customWidth="1"/>
    <col min="38" max="38" width="6.8515625" style="0" customWidth="1"/>
    <col min="39" max="51" width="8.421875" style="0" customWidth="1"/>
  </cols>
  <sheetData>
    <row r="1" spans="1:51" ht="73.5" customHeight="1" thickBot="1" thickTop="1">
      <c r="A1" s="152" t="s">
        <v>0</v>
      </c>
      <c r="B1" s="155" t="s">
        <v>1</v>
      </c>
      <c r="C1" s="146" t="s">
        <v>58</v>
      </c>
      <c r="D1" s="168" t="s">
        <v>55</v>
      </c>
      <c r="E1" s="166" t="s">
        <v>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</row>
    <row r="2" spans="1:51" ht="15" customHeight="1">
      <c r="A2" s="153"/>
      <c r="B2" s="156"/>
      <c r="C2" s="147"/>
      <c r="D2" s="169"/>
      <c r="E2" s="157" t="s">
        <v>3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60" t="s">
        <v>4</v>
      </c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61"/>
    </row>
    <row r="3" spans="1:51" ht="15" customHeight="1">
      <c r="A3" s="153"/>
      <c r="B3" s="156"/>
      <c r="C3" s="147"/>
      <c r="D3" s="169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62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63"/>
    </row>
    <row r="4" spans="1:51" ht="15" customHeight="1">
      <c r="A4" s="153"/>
      <c r="B4" s="156"/>
      <c r="C4" s="147"/>
      <c r="D4" s="169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62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63"/>
    </row>
    <row r="5" spans="1:51" ht="15" customHeight="1">
      <c r="A5" s="153"/>
      <c r="B5" s="156"/>
      <c r="C5" s="147"/>
      <c r="D5" s="169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62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63"/>
    </row>
    <row r="6" spans="1:51" ht="15" customHeight="1">
      <c r="A6" s="153"/>
      <c r="B6" s="156"/>
      <c r="C6" s="147"/>
      <c r="D6" s="169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62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63"/>
    </row>
    <row r="7" spans="1:51" ht="15" customHeight="1">
      <c r="A7" s="153"/>
      <c r="B7" s="156"/>
      <c r="C7" s="147"/>
      <c r="D7" s="169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62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63"/>
    </row>
    <row r="8" spans="1:51" ht="15" customHeight="1">
      <c r="A8" s="153"/>
      <c r="B8" s="156"/>
      <c r="C8" s="147"/>
      <c r="D8" s="169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62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63"/>
    </row>
    <row r="9" spans="1:51" ht="15.75" customHeight="1" thickBot="1">
      <c r="A9" s="153"/>
      <c r="B9" s="156"/>
      <c r="C9" s="147"/>
      <c r="D9" s="16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64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65"/>
    </row>
    <row r="10" spans="1:51" ht="57.75" customHeight="1" thickBot="1">
      <c r="A10" s="154"/>
      <c r="B10" s="149"/>
      <c r="C10" s="147"/>
      <c r="D10" s="170"/>
      <c r="E10" s="150" t="s">
        <v>5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1"/>
      <c r="R10" s="91" t="s">
        <v>121</v>
      </c>
      <c r="S10" s="149" t="s">
        <v>6</v>
      </c>
      <c r="T10" s="150"/>
      <c r="U10" s="150"/>
      <c r="V10" s="150"/>
      <c r="W10" s="150"/>
      <c r="X10" s="151"/>
      <c r="Y10" s="92" t="s">
        <v>120</v>
      </c>
      <c r="Z10" s="149" t="s">
        <v>21</v>
      </c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49" t="s">
        <v>22</v>
      </c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1"/>
    </row>
    <row r="11" spans="1:51" ht="23.25" thickBot="1">
      <c r="A11" s="72"/>
      <c r="B11" s="93"/>
      <c r="C11" s="148"/>
      <c r="D11" s="94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2" t="s">
        <v>119</v>
      </c>
      <c r="T11" s="93" t="s">
        <v>89</v>
      </c>
      <c r="U11" s="93" t="s">
        <v>20</v>
      </c>
      <c r="V11" s="93" t="s">
        <v>23</v>
      </c>
      <c r="W11" s="93" t="s">
        <v>25</v>
      </c>
      <c r="X11" s="93" t="s">
        <v>24</v>
      </c>
      <c r="Y11" s="95" t="s">
        <v>124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3.5" thickBot="1">
      <c r="A12" s="1" t="s">
        <v>102</v>
      </c>
      <c r="B12" s="75" t="s">
        <v>103</v>
      </c>
      <c r="C12" s="75"/>
      <c r="D12" s="75"/>
      <c r="E12" s="79"/>
      <c r="F12" s="79"/>
      <c r="G12" s="79"/>
      <c r="H12" s="79">
        <v>1</v>
      </c>
      <c r="I12" s="79">
        <v>0</v>
      </c>
      <c r="J12" s="79">
        <v>0</v>
      </c>
      <c r="K12" s="2"/>
      <c r="L12" s="2"/>
      <c r="M12" s="2"/>
      <c r="N12" s="2"/>
      <c r="O12" s="2"/>
      <c r="P12" s="2"/>
      <c r="Q12" s="7">
        <f>SUM(E12:P12)</f>
        <v>1</v>
      </c>
      <c r="R12" s="5"/>
      <c r="S12" s="7">
        <v>5</v>
      </c>
      <c r="T12" s="10">
        <f>+S12+(Z12+AA12+AB12)-(AM12+AN12+AO12)</f>
        <v>6</v>
      </c>
      <c r="U12" s="7">
        <v>7</v>
      </c>
      <c r="V12" s="4"/>
      <c r="W12" s="4"/>
      <c r="X12" s="8"/>
      <c r="Y12" s="13"/>
      <c r="Z12" s="2">
        <v>1</v>
      </c>
      <c r="AA12" s="2">
        <v>0</v>
      </c>
      <c r="AB12" s="2">
        <v>0</v>
      </c>
      <c r="AC12" s="2">
        <v>0</v>
      </c>
      <c r="AD12" s="2"/>
      <c r="AE12" s="2"/>
      <c r="AF12" s="2"/>
      <c r="AG12" s="2"/>
      <c r="AH12" s="2"/>
      <c r="AI12" s="9"/>
      <c r="AJ12" s="2"/>
      <c r="AK12" s="2"/>
      <c r="AL12" s="7">
        <f>SUM(Z12:AK12)</f>
        <v>1</v>
      </c>
      <c r="AM12" s="79"/>
      <c r="AN12" s="79"/>
      <c r="AO12" s="79"/>
      <c r="AP12" s="79"/>
      <c r="AQ12" s="79"/>
      <c r="AR12" s="79"/>
      <c r="AS12" s="79"/>
      <c r="AT12" s="2"/>
      <c r="AU12" s="2"/>
      <c r="AV12" s="2"/>
      <c r="AW12" s="2"/>
      <c r="AX12" s="2"/>
      <c r="AY12" s="7">
        <f>SUM(AM12:AX12)</f>
        <v>0</v>
      </c>
    </row>
    <row r="13" spans="1:51" s="82" customFormat="1" ht="13.5" thickBot="1">
      <c r="A13" s="1" t="s">
        <v>102</v>
      </c>
      <c r="B13" s="75" t="s">
        <v>104</v>
      </c>
      <c r="C13" s="75"/>
      <c r="D13" s="75"/>
      <c r="E13" s="79"/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2"/>
      <c r="L13" s="2"/>
      <c r="M13" s="2"/>
      <c r="N13" s="2"/>
      <c r="O13" s="2"/>
      <c r="P13" s="2"/>
      <c r="Q13" s="7">
        <f>SUM(E13:P13)</f>
        <v>0</v>
      </c>
      <c r="R13" s="5"/>
      <c r="S13" s="7">
        <v>8</v>
      </c>
      <c r="T13" s="10">
        <f>+S13+(Z13+AA13+AB13)-(AM13+AN13+AO13)</f>
        <v>9</v>
      </c>
      <c r="U13" s="7">
        <v>10</v>
      </c>
      <c r="V13" s="4"/>
      <c r="W13" s="4"/>
      <c r="X13" s="8"/>
      <c r="Y13" s="13"/>
      <c r="Z13" s="2"/>
      <c r="AA13" s="2"/>
      <c r="AB13" s="2">
        <v>1</v>
      </c>
      <c r="AC13" s="2"/>
      <c r="AD13" s="2"/>
      <c r="AE13" s="2"/>
      <c r="AF13" s="2"/>
      <c r="AG13" s="2"/>
      <c r="AH13" s="2"/>
      <c r="AI13" s="9"/>
      <c r="AJ13" s="2"/>
      <c r="AK13" s="2"/>
      <c r="AL13" s="7">
        <f aca="true" t="shared" si="0" ref="AL13:AL21">SUM(Z13:AK13)</f>
        <v>1</v>
      </c>
      <c r="AM13" s="79"/>
      <c r="AN13" s="79"/>
      <c r="AO13" s="79"/>
      <c r="AP13" s="79"/>
      <c r="AQ13" s="79"/>
      <c r="AR13" s="79"/>
      <c r="AS13" s="79"/>
      <c r="AT13" s="2"/>
      <c r="AU13" s="2"/>
      <c r="AV13" s="2"/>
      <c r="AW13" s="2"/>
      <c r="AX13" s="2"/>
      <c r="AY13" s="7">
        <f aca="true" t="shared" si="1" ref="AY13:AY21">SUM(AM13:AX13)</f>
        <v>0</v>
      </c>
    </row>
    <row r="14" spans="1:51" s="82" customFormat="1" ht="13.5" thickBot="1">
      <c r="A14" s="1" t="s">
        <v>102</v>
      </c>
      <c r="B14" s="75" t="s">
        <v>105</v>
      </c>
      <c r="C14" s="75"/>
      <c r="D14" s="75"/>
      <c r="E14" s="79"/>
      <c r="F14" s="79"/>
      <c r="G14" s="79"/>
      <c r="H14" s="79"/>
      <c r="I14" s="79">
        <v>0</v>
      </c>
      <c r="J14" s="79"/>
      <c r="K14" s="2"/>
      <c r="L14" s="2"/>
      <c r="M14" s="2"/>
      <c r="N14" s="2"/>
      <c r="O14" s="2"/>
      <c r="P14" s="2"/>
      <c r="Q14" s="7">
        <f>SUM(E14:P14)</f>
        <v>0</v>
      </c>
      <c r="R14" s="5"/>
      <c r="S14" s="7">
        <v>1</v>
      </c>
      <c r="T14" s="10">
        <f>+S14+(Z14+AA14+AB14)-(AM14+AN14+AO14)</f>
        <v>1</v>
      </c>
      <c r="U14" s="7">
        <v>0</v>
      </c>
      <c r="V14" s="4"/>
      <c r="W14" s="4"/>
      <c r="X14" s="8"/>
      <c r="Y14" s="13"/>
      <c r="Z14" s="2"/>
      <c r="AA14" s="2">
        <v>0</v>
      </c>
      <c r="AB14" s="2">
        <v>0</v>
      </c>
      <c r="AC14" s="2"/>
      <c r="AD14" s="2"/>
      <c r="AE14" s="2"/>
      <c r="AF14" s="2"/>
      <c r="AG14" s="2"/>
      <c r="AH14" s="2"/>
      <c r="AI14" s="9"/>
      <c r="AJ14" s="2"/>
      <c r="AK14" s="2"/>
      <c r="AL14" s="7">
        <f t="shared" si="0"/>
        <v>0</v>
      </c>
      <c r="AM14" s="79"/>
      <c r="AN14" s="79"/>
      <c r="AO14" s="79"/>
      <c r="AP14" s="79">
        <v>0</v>
      </c>
      <c r="AQ14" s="79"/>
      <c r="AR14" s="79"/>
      <c r="AS14" s="79"/>
      <c r="AT14" s="2"/>
      <c r="AU14" s="2"/>
      <c r="AV14" s="2"/>
      <c r="AW14" s="2"/>
      <c r="AX14" s="2"/>
      <c r="AY14" s="7">
        <f t="shared" si="1"/>
        <v>0</v>
      </c>
    </row>
    <row r="15" spans="1:51" s="82" customFormat="1" ht="13.5" thickBot="1">
      <c r="A15" s="1" t="s">
        <v>102</v>
      </c>
      <c r="B15" s="75" t="s">
        <v>106</v>
      </c>
      <c r="C15" s="75"/>
      <c r="D15" s="75"/>
      <c r="E15" s="79"/>
      <c r="F15" s="79">
        <v>0</v>
      </c>
      <c r="G15" s="79">
        <v>0</v>
      </c>
      <c r="H15" s="79">
        <v>0</v>
      </c>
      <c r="I15" s="79">
        <v>0</v>
      </c>
      <c r="J15" s="79"/>
      <c r="K15" s="2"/>
      <c r="L15" s="2"/>
      <c r="M15" s="2"/>
      <c r="N15" s="2"/>
      <c r="O15" s="2"/>
      <c r="P15" s="2"/>
      <c r="Q15" s="7">
        <f>SUM(E15:P15)</f>
        <v>0</v>
      </c>
      <c r="R15" s="5"/>
      <c r="S15" s="7">
        <v>6</v>
      </c>
      <c r="T15" s="10">
        <f>+S15+(Z15+AA15+AB15)-(AM15+AN15+AO15)</f>
        <v>6</v>
      </c>
      <c r="U15" s="7">
        <v>4</v>
      </c>
      <c r="V15" s="4"/>
      <c r="W15" s="4"/>
      <c r="X15" s="8"/>
      <c r="Y15" s="13"/>
      <c r="Z15" s="2"/>
      <c r="AA15" s="2">
        <v>0</v>
      </c>
      <c r="AB15" s="2">
        <v>0</v>
      </c>
      <c r="AC15" s="2">
        <v>0</v>
      </c>
      <c r="AD15" s="2"/>
      <c r="AE15" s="2"/>
      <c r="AF15" s="2"/>
      <c r="AG15" s="2"/>
      <c r="AH15" s="2"/>
      <c r="AI15" s="9"/>
      <c r="AJ15" s="2"/>
      <c r="AK15" s="2"/>
      <c r="AL15" s="7">
        <f t="shared" si="0"/>
        <v>0</v>
      </c>
      <c r="AO15" s="79"/>
      <c r="AP15" s="79"/>
      <c r="AQ15" s="79"/>
      <c r="AR15" s="79"/>
      <c r="AS15" s="79"/>
      <c r="AT15" s="2"/>
      <c r="AU15" s="2"/>
      <c r="AV15" s="2"/>
      <c r="AW15" s="2"/>
      <c r="AX15" s="2"/>
      <c r="AY15" s="7">
        <f t="shared" si="1"/>
        <v>0</v>
      </c>
    </row>
    <row r="16" spans="1:51" s="82" customFormat="1" ht="13.5" thickBot="1">
      <c r="A16" s="144" t="s">
        <v>112</v>
      </c>
      <c r="B16" s="145"/>
      <c r="C16" s="45">
        <f>+D16/'Meta Corte Muni'!G26</f>
        <v>0.016315875346712347</v>
      </c>
      <c r="D16" s="20">
        <f>+Q16/R16</f>
        <v>0.0014684287812041115</v>
      </c>
      <c r="E16" s="15">
        <f aca="true" t="shared" si="2" ref="E16:Q16">SUM(E12:E15)</f>
        <v>0</v>
      </c>
      <c r="F16" s="15">
        <f t="shared" si="2"/>
        <v>0</v>
      </c>
      <c r="G16" s="15">
        <f t="shared" si="2"/>
        <v>0</v>
      </c>
      <c r="H16" s="15">
        <f t="shared" si="2"/>
        <v>1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5">
        <f t="shared" si="2"/>
        <v>1</v>
      </c>
      <c r="R16" s="16">
        <f>+Y16-U16</f>
        <v>681</v>
      </c>
      <c r="S16" s="14">
        <f aca="true" t="shared" si="3" ref="S16:X16">SUM(S12:S15)</f>
        <v>20</v>
      </c>
      <c r="T16" s="14">
        <f t="shared" si="3"/>
        <v>22</v>
      </c>
      <c r="U16" s="14">
        <f t="shared" si="3"/>
        <v>21</v>
      </c>
      <c r="V16" s="14">
        <f t="shared" si="3"/>
        <v>0</v>
      </c>
      <c r="W16" s="14">
        <f t="shared" si="3"/>
        <v>0</v>
      </c>
      <c r="X16" s="14">
        <f t="shared" si="3"/>
        <v>0</v>
      </c>
      <c r="Y16" s="17">
        <v>702</v>
      </c>
      <c r="Z16" s="14">
        <f aca="true" t="shared" si="4" ref="Z16:AK16">SUM(Z12:Z15)</f>
        <v>1</v>
      </c>
      <c r="AA16" s="14">
        <f t="shared" si="4"/>
        <v>0</v>
      </c>
      <c r="AB16" s="14">
        <f t="shared" si="4"/>
        <v>1</v>
      </c>
      <c r="AC16" s="14">
        <f t="shared" si="4"/>
        <v>0</v>
      </c>
      <c r="AD16" s="14">
        <f t="shared" si="4"/>
        <v>0</v>
      </c>
      <c r="AE16" s="14">
        <f t="shared" si="4"/>
        <v>0</v>
      </c>
      <c r="AF16" s="14">
        <f t="shared" si="4"/>
        <v>0</v>
      </c>
      <c r="AG16" s="14">
        <f t="shared" si="4"/>
        <v>0</v>
      </c>
      <c r="AH16" s="14">
        <f t="shared" si="4"/>
        <v>0</v>
      </c>
      <c r="AI16" s="14">
        <f t="shared" si="4"/>
        <v>0</v>
      </c>
      <c r="AJ16" s="14">
        <f t="shared" si="4"/>
        <v>0</v>
      </c>
      <c r="AK16" s="14">
        <f t="shared" si="4"/>
        <v>0</v>
      </c>
      <c r="AL16" s="14">
        <f t="shared" si="0"/>
        <v>2</v>
      </c>
      <c r="AM16" s="14">
        <f aca="true" t="shared" si="5" ref="AM16:AX16">SUM(AM12:AM15)</f>
        <v>0</v>
      </c>
      <c r="AN16" s="14">
        <f t="shared" si="5"/>
        <v>0</v>
      </c>
      <c r="AO16" s="14">
        <f t="shared" si="5"/>
        <v>0</v>
      </c>
      <c r="AP16" s="14">
        <f t="shared" si="5"/>
        <v>0</v>
      </c>
      <c r="AQ16" s="14">
        <f t="shared" si="5"/>
        <v>0</v>
      </c>
      <c r="AR16" s="14">
        <f t="shared" si="5"/>
        <v>0</v>
      </c>
      <c r="AS16" s="14">
        <f t="shared" si="5"/>
        <v>0</v>
      </c>
      <c r="AT16" s="14">
        <f t="shared" si="5"/>
        <v>0</v>
      </c>
      <c r="AU16" s="14">
        <f t="shared" si="5"/>
        <v>0</v>
      </c>
      <c r="AV16" s="14">
        <f t="shared" si="5"/>
        <v>0</v>
      </c>
      <c r="AW16" s="14">
        <f t="shared" si="5"/>
        <v>0</v>
      </c>
      <c r="AX16" s="14">
        <f t="shared" si="5"/>
        <v>0</v>
      </c>
      <c r="AY16" s="14">
        <f t="shared" si="1"/>
        <v>0</v>
      </c>
    </row>
    <row r="17" spans="1:51" s="82" customFormat="1" ht="13.5" thickBot="1">
      <c r="A17" s="1" t="s">
        <v>107</v>
      </c>
      <c r="B17" s="75" t="s">
        <v>108</v>
      </c>
      <c r="C17" s="75"/>
      <c r="D17" s="75"/>
      <c r="E17" s="79"/>
      <c r="F17" s="79"/>
      <c r="G17" s="79">
        <v>0</v>
      </c>
      <c r="H17" s="79">
        <v>0</v>
      </c>
      <c r="I17" s="79">
        <v>0</v>
      </c>
      <c r="J17" s="79">
        <v>0</v>
      </c>
      <c r="K17" s="2"/>
      <c r="L17" s="2"/>
      <c r="M17" s="2"/>
      <c r="N17" s="2"/>
      <c r="O17" s="2"/>
      <c r="P17" s="2"/>
      <c r="Q17" s="7">
        <f>SUM(E17:P17)</f>
        <v>0</v>
      </c>
      <c r="R17" s="5"/>
      <c r="S17" s="7">
        <v>11</v>
      </c>
      <c r="T17" s="10">
        <f>+S17+(Z17+AA17+AB17)-(AM17+AN17+AO17)</f>
        <v>11</v>
      </c>
      <c r="U17" s="7">
        <v>9</v>
      </c>
      <c r="V17" s="4"/>
      <c r="W17" s="4"/>
      <c r="X17" s="8"/>
      <c r="Y17" s="12"/>
      <c r="Z17" s="2"/>
      <c r="AA17" s="2"/>
      <c r="AB17" s="2"/>
      <c r="AC17" s="2"/>
      <c r="AD17" s="2"/>
      <c r="AE17" s="2"/>
      <c r="AF17" s="2"/>
      <c r="AG17" s="2"/>
      <c r="AH17" s="2"/>
      <c r="AI17" s="9"/>
      <c r="AJ17" s="2"/>
      <c r="AK17" s="2"/>
      <c r="AL17" s="7">
        <f t="shared" si="0"/>
        <v>0</v>
      </c>
      <c r="AM17" s="79"/>
      <c r="AN17" s="79"/>
      <c r="AO17" s="79"/>
      <c r="AP17" s="79"/>
      <c r="AQ17" s="79"/>
      <c r="AR17" s="79"/>
      <c r="AS17" s="79"/>
      <c r="AT17" s="2"/>
      <c r="AU17" s="2"/>
      <c r="AV17" s="2"/>
      <c r="AW17" s="2"/>
      <c r="AX17" s="2"/>
      <c r="AY17" s="7">
        <f t="shared" si="1"/>
        <v>0</v>
      </c>
    </row>
    <row r="18" spans="1:51" s="82" customFormat="1" ht="13.5" thickBot="1">
      <c r="A18" s="1" t="s">
        <v>107</v>
      </c>
      <c r="B18" s="75" t="s">
        <v>109</v>
      </c>
      <c r="C18" s="75"/>
      <c r="D18" s="75"/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2"/>
      <c r="L18" s="2"/>
      <c r="M18" s="2"/>
      <c r="N18" s="2"/>
      <c r="O18" s="2"/>
      <c r="P18" s="2"/>
      <c r="Q18" s="7">
        <f>SUM(E18:P18)</f>
        <v>0</v>
      </c>
      <c r="R18" s="5"/>
      <c r="S18" s="7">
        <v>4</v>
      </c>
      <c r="T18" s="10">
        <f>+S18+(Z18+AA18+AB18)-(AM18+AN18+AO18)</f>
        <v>4</v>
      </c>
      <c r="U18" s="7">
        <v>2</v>
      </c>
      <c r="V18" s="4"/>
      <c r="W18" s="4"/>
      <c r="X18" s="8"/>
      <c r="Y18" s="12"/>
      <c r="Z18" s="2"/>
      <c r="AA18" s="2"/>
      <c r="AB18" s="2"/>
      <c r="AC18" s="2"/>
      <c r="AD18" s="2"/>
      <c r="AE18" s="2"/>
      <c r="AF18" s="2"/>
      <c r="AG18" s="2"/>
      <c r="AH18" s="2"/>
      <c r="AI18" s="9"/>
      <c r="AJ18" s="2"/>
      <c r="AK18" s="2"/>
      <c r="AL18" s="7">
        <f t="shared" si="0"/>
        <v>0</v>
      </c>
      <c r="AM18" s="79"/>
      <c r="AN18" s="79"/>
      <c r="AO18" s="79"/>
      <c r="AP18" s="79"/>
      <c r="AQ18" s="79"/>
      <c r="AR18" s="79"/>
      <c r="AS18" s="79"/>
      <c r="AT18" s="2"/>
      <c r="AU18" s="2"/>
      <c r="AV18" s="2"/>
      <c r="AW18" s="2"/>
      <c r="AX18" s="2"/>
      <c r="AY18" s="7">
        <f t="shared" si="1"/>
        <v>0</v>
      </c>
    </row>
    <row r="19" spans="1:51" s="82" customFormat="1" ht="13.5" thickBot="1">
      <c r="A19" s="1" t="s">
        <v>107</v>
      </c>
      <c r="B19" s="75" t="s">
        <v>110</v>
      </c>
      <c r="C19" s="75"/>
      <c r="D19" s="75"/>
      <c r="E19" s="79">
        <v>0</v>
      </c>
      <c r="F19" s="79"/>
      <c r="G19" s="79">
        <v>0</v>
      </c>
      <c r="H19" s="79">
        <v>0</v>
      </c>
      <c r="I19" s="79"/>
      <c r="J19" s="79">
        <v>6</v>
      </c>
      <c r="K19" s="2"/>
      <c r="L19" s="2"/>
      <c r="M19" s="2"/>
      <c r="N19" s="2"/>
      <c r="O19" s="2"/>
      <c r="P19" s="2"/>
      <c r="Q19" s="7">
        <f>SUM(E19:P19)</f>
        <v>6</v>
      </c>
      <c r="R19" s="5"/>
      <c r="S19" s="7">
        <v>8</v>
      </c>
      <c r="T19" s="10">
        <f>+S19+(Z19+AA19+AB19)-(AM19+AN19+AO19)</f>
        <v>8</v>
      </c>
      <c r="U19" s="7">
        <v>6</v>
      </c>
      <c r="V19" s="4"/>
      <c r="W19" s="4"/>
      <c r="X19" s="8"/>
      <c r="Y19" s="12"/>
      <c r="Z19" s="2"/>
      <c r="AA19" s="2"/>
      <c r="AB19" s="2"/>
      <c r="AC19" s="2"/>
      <c r="AD19" s="2"/>
      <c r="AE19" s="2"/>
      <c r="AF19" s="2"/>
      <c r="AG19" s="2"/>
      <c r="AH19" s="2"/>
      <c r="AI19" s="9"/>
      <c r="AJ19" s="2"/>
      <c r="AK19" s="2"/>
      <c r="AL19" s="7">
        <f t="shared" si="0"/>
        <v>0</v>
      </c>
      <c r="AM19" s="79"/>
      <c r="AN19" s="79"/>
      <c r="AO19" s="79"/>
      <c r="AP19" s="79"/>
      <c r="AQ19" s="79"/>
      <c r="AR19" s="79"/>
      <c r="AS19" s="79"/>
      <c r="AT19" s="2"/>
      <c r="AU19" s="2"/>
      <c r="AV19" s="2"/>
      <c r="AW19" s="2"/>
      <c r="AX19" s="2"/>
      <c r="AY19" s="7">
        <f t="shared" si="1"/>
        <v>0</v>
      </c>
    </row>
    <row r="20" spans="1:51" s="82" customFormat="1" ht="13.5" thickBot="1">
      <c r="A20" s="1" t="s">
        <v>107</v>
      </c>
      <c r="B20" s="75" t="s">
        <v>111</v>
      </c>
      <c r="C20" s="75"/>
      <c r="D20" s="75"/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15</v>
      </c>
      <c r="K20" s="2"/>
      <c r="L20" s="2"/>
      <c r="M20" s="2"/>
      <c r="N20" s="2"/>
      <c r="O20" s="2"/>
      <c r="P20" s="2"/>
      <c r="Q20" s="7">
        <f>SUM(E20:P20)</f>
        <v>15</v>
      </c>
      <c r="R20" s="5"/>
      <c r="S20" s="7">
        <v>6</v>
      </c>
      <c r="T20" s="10">
        <f>+S20+(Z20+AA20+AB20)-(AM20+AN20+AO20)</f>
        <v>6</v>
      </c>
      <c r="U20" s="7">
        <v>8</v>
      </c>
      <c r="V20" s="4"/>
      <c r="W20" s="4"/>
      <c r="X20" s="8"/>
      <c r="Y20" s="12"/>
      <c r="Z20" s="2"/>
      <c r="AA20" s="2"/>
      <c r="AB20" s="2"/>
      <c r="AC20" s="2"/>
      <c r="AD20" s="2"/>
      <c r="AE20" s="2"/>
      <c r="AF20" s="2"/>
      <c r="AG20" s="2"/>
      <c r="AH20" s="2"/>
      <c r="AI20" s="9"/>
      <c r="AJ20" s="2"/>
      <c r="AK20" s="2"/>
      <c r="AL20" s="7">
        <f t="shared" si="0"/>
        <v>0</v>
      </c>
      <c r="AM20" s="79"/>
      <c r="AN20" s="79"/>
      <c r="AO20" s="79"/>
      <c r="AP20" s="79"/>
      <c r="AQ20" s="79"/>
      <c r="AR20" s="79"/>
      <c r="AS20" s="79"/>
      <c r="AT20" s="2"/>
      <c r="AU20" s="2"/>
      <c r="AV20" s="2"/>
      <c r="AW20" s="2"/>
      <c r="AX20" s="2"/>
      <c r="AY20" s="7">
        <f t="shared" si="1"/>
        <v>0</v>
      </c>
    </row>
    <row r="21" spans="1:51" s="82" customFormat="1" ht="13.5" thickBot="1">
      <c r="A21" s="144" t="s">
        <v>113</v>
      </c>
      <c r="B21" s="145"/>
      <c r="C21" s="45">
        <f>+D21/'Meta Corte Muni'!G27</f>
        <v>0.351935646053293</v>
      </c>
      <c r="D21" s="20">
        <f>+Q21/R21</f>
        <v>0.03167420814479638</v>
      </c>
      <c r="E21" s="15">
        <f aca="true" t="shared" si="6" ref="E21:Q21">SUM(E17:E20)</f>
        <v>0</v>
      </c>
      <c r="F21" s="15">
        <f t="shared" si="6"/>
        <v>0</v>
      </c>
      <c r="G21" s="15">
        <f t="shared" si="6"/>
        <v>0</v>
      </c>
      <c r="H21" s="15">
        <f t="shared" si="6"/>
        <v>0</v>
      </c>
      <c r="I21" s="15">
        <f t="shared" si="6"/>
        <v>0</v>
      </c>
      <c r="J21" s="15">
        <f t="shared" si="6"/>
        <v>21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21</v>
      </c>
      <c r="R21" s="16">
        <f>+Y21-U21</f>
        <v>663</v>
      </c>
      <c r="S21" s="14">
        <f aca="true" t="shared" si="7" ref="S21:X21">SUM(S17:S20)</f>
        <v>29</v>
      </c>
      <c r="T21" s="14">
        <f t="shared" si="7"/>
        <v>29</v>
      </c>
      <c r="U21" s="14">
        <f t="shared" si="7"/>
        <v>25</v>
      </c>
      <c r="V21" s="14">
        <f t="shared" si="7"/>
        <v>0</v>
      </c>
      <c r="W21" s="14">
        <f t="shared" si="7"/>
        <v>0</v>
      </c>
      <c r="X21" s="14">
        <f t="shared" si="7"/>
        <v>0</v>
      </c>
      <c r="Y21" s="17">
        <v>688</v>
      </c>
      <c r="Z21" s="14">
        <f aca="true" t="shared" si="8" ref="Z21:AK21">SUM(Z17:Z20)</f>
        <v>0</v>
      </c>
      <c r="AA21" s="14">
        <f t="shared" si="8"/>
        <v>0</v>
      </c>
      <c r="AB21" s="14">
        <f t="shared" si="8"/>
        <v>0</v>
      </c>
      <c r="AC21" s="14">
        <f t="shared" si="8"/>
        <v>0</v>
      </c>
      <c r="AD21" s="14">
        <f t="shared" si="8"/>
        <v>0</v>
      </c>
      <c r="AE21" s="14">
        <f t="shared" si="8"/>
        <v>0</v>
      </c>
      <c r="AF21" s="14">
        <f t="shared" si="8"/>
        <v>0</v>
      </c>
      <c r="AG21" s="14">
        <f t="shared" si="8"/>
        <v>0</v>
      </c>
      <c r="AH21" s="14">
        <f t="shared" si="8"/>
        <v>0</v>
      </c>
      <c r="AI21" s="14">
        <f t="shared" si="8"/>
        <v>0</v>
      </c>
      <c r="AJ21" s="14">
        <f t="shared" si="8"/>
        <v>0</v>
      </c>
      <c r="AK21" s="14">
        <f t="shared" si="8"/>
        <v>0</v>
      </c>
      <c r="AL21" s="14">
        <f t="shared" si="0"/>
        <v>0</v>
      </c>
      <c r="AM21" s="14">
        <f aca="true" t="shared" si="9" ref="AM21:AX21">SUM(AM17:AM20)</f>
        <v>0</v>
      </c>
      <c r="AN21" s="14">
        <f t="shared" si="9"/>
        <v>0</v>
      </c>
      <c r="AO21" s="14">
        <f t="shared" si="9"/>
        <v>0</v>
      </c>
      <c r="AP21" s="14">
        <f t="shared" si="9"/>
        <v>0</v>
      </c>
      <c r="AQ21" s="14">
        <f t="shared" si="9"/>
        <v>0</v>
      </c>
      <c r="AR21" s="14">
        <f t="shared" si="9"/>
        <v>0</v>
      </c>
      <c r="AS21" s="14">
        <f t="shared" si="9"/>
        <v>0</v>
      </c>
      <c r="AT21" s="14">
        <f t="shared" si="9"/>
        <v>0</v>
      </c>
      <c r="AU21" s="14">
        <f t="shared" si="9"/>
        <v>0</v>
      </c>
      <c r="AV21" s="14">
        <f t="shared" si="9"/>
        <v>0</v>
      </c>
      <c r="AW21" s="14">
        <f t="shared" si="9"/>
        <v>0</v>
      </c>
      <c r="AX21" s="14">
        <f t="shared" si="9"/>
        <v>0</v>
      </c>
      <c r="AY21" s="14">
        <f t="shared" si="1"/>
        <v>0</v>
      </c>
    </row>
    <row r="22" spans="2:51" s="74" customFormat="1" ht="12.75">
      <c r="B22" s="80" t="s">
        <v>114</v>
      </c>
      <c r="C22" s="80"/>
      <c r="E22" s="83">
        <f>+E21+E16</f>
        <v>0</v>
      </c>
      <c r="F22" s="83">
        <f aca="true" t="shared" si="10" ref="F22:AY22">+F21+F16</f>
        <v>0</v>
      </c>
      <c r="G22" s="83">
        <f t="shared" si="10"/>
        <v>0</v>
      </c>
      <c r="H22" s="83">
        <f t="shared" si="10"/>
        <v>1</v>
      </c>
      <c r="I22" s="83">
        <f t="shared" si="10"/>
        <v>0</v>
      </c>
      <c r="J22" s="83">
        <f t="shared" si="10"/>
        <v>21</v>
      </c>
      <c r="K22" s="83">
        <f t="shared" si="10"/>
        <v>0</v>
      </c>
      <c r="L22" s="83">
        <f t="shared" si="10"/>
        <v>0</v>
      </c>
      <c r="M22" s="83">
        <f t="shared" si="10"/>
        <v>0</v>
      </c>
      <c r="N22" s="83">
        <f t="shared" si="10"/>
        <v>0</v>
      </c>
      <c r="O22" s="83">
        <f t="shared" si="10"/>
        <v>0</v>
      </c>
      <c r="P22" s="83">
        <f t="shared" si="10"/>
        <v>0</v>
      </c>
      <c r="Q22" s="83">
        <f t="shared" si="10"/>
        <v>22</v>
      </c>
      <c r="R22" s="83">
        <f t="shared" si="10"/>
        <v>1344</v>
      </c>
      <c r="S22" s="83">
        <f t="shared" si="10"/>
        <v>49</v>
      </c>
      <c r="T22" s="83">
        <f t="shared" si="10"/>
        <v>51</v>
      </c>
      <c r="U22" s="83">
        <f t="shared" si="10"/>
        <v>46</v>
      </c>
      <c r="V22" s="83">
        <f t="shared" si="10"/>
        <v>0</v>
      </c>
      <c r="W22" s="83">
        <f t="shared" si="10"/>
        <v>0</v>
      </c>
      <c r="X22" s="83">
        <f t="shared" si="10"/>
        <v>0</v>
      </c>
      <c r="Y22" s="83">
        <f t="shared" si="10"/>
        <v>1390</v>
      </c>
      <c r="Z22" s="83">
        <f t="shared" si="10"/>
        <v>1</v>
      </c>
      <c r="AA22" s="83">
        <f t="shared" si="10"/>
        <v>0</v>
      </c>
      <c r="AB22" s="83">
        <f t="shared" si="10"/>
        <v>1</v>
      </c>
      <c r="AC22" s="83">
        <f t="shared" si="10"/>
        <v>0</v>
      </c>
      <c r="AD22" s="83">
        <f t="shared" si="10"/>
        <v>0</v>
      </c>
      <c r="AE22" s="83">
        <f t="shared" si="10"/>
        <v>0</v>
      </c>
      <c r="AF22" s="83">
        <f t="shared" si="10"/>
        <v>0</v>
      </c>
      <c r="AG22" s="83">
        <f t="shared" si="10"/>
        <v>0</v>
      </c>
      <c r="AH22" s="83">
        <f t="shared" si="10"/>
        <v>0</v>
      </c>
      <c r="AI22" s="83">
        <f t="shared" si="10"/>
        <v>0</v>
      </c>
      <c r="AJ22" s="83">
        <f t="shared" si="10"/>
        <v>0</v>
      </c>
      <c r="AK22" s="83">
        <f t="shared" si="10"/>
        <v>0</v>
      </c>
      <c r="AL22" s="83">
        <f t="shared" si="10"/>
        <v>2</v>
      </c>
      <c r="AM22" s="83">
        <f t="shared" si="10"/>
        <v>0</v>
      </c>
      <c r="AN22" s="83">
        <f t="shared" si="10"/>
        <v>0</v>
      </c>
      <c r="AO22" s="83">
        <f t="shared" si="10"/>
        <v>0</v>
      </c>
      <c r="AP22" s="83">
        <f t="shared" si="10"/>
        <v>0</v>
      </c>
      <c r="AQ22" s="83">
        <f t="shared" si="10"/>
        <v>0</v>
      </c>
      <c r="AR22" s="83">
        <f t="shared" si="10"/>
        <v>0</v>
      </c>
      <c r="AS22" s="83">
        <f t="shared" si="10"/>
        <v>0</v>
      </c>
      <c r="AT22" s="83">
        <f t="shared" si="10"/>
        <v>0</v>
      </c>
      <c r="AU22" s="83">
        <f t="shared" si="10"/>
        <v>0</v>
      </c>
      <c r="AV22" s="83">
        <f t="shared" si="10"/>
        <v>0</v>
      </c>
      <c r="AW22" s="83">
        <f t="shared" si="10"/>
        <v>0</v>
      </c>
      <c r="AX22" s="83">
        <f t="shared" si="10"/>
        <v>0</v>
      </c>
      <c r="AY22" s="83">
        <f t="shared" si="10"/>
        <v>0</v>
      </c>
    </row>
    <row r="24" spans="19:21" ht="15">
      <c r="S24" s="18"/>
      <c r="T24" s="18"/>
      <c r="U24" s="18"/>
    </row>
    <row r="25" ht="15">
      <c r="Q25" s="18"/>
    </row>
  </sheetData>
  <sheetProtection/>
  <mergeCells count="13">
    <mergeCell ref="R2:AY9"/>
    <mergeCell ref="E1:AY1"/>
    <mergeCell ref="D1:D10"/>
    <mergeCell ref="A16:B16"/>
    <mergeCell ref="A21:B21"/>
    <mergeCell ref="C1:C11"/>
    <mergeCell ref="S10:X10"/>
    <mergeCell ref="Z10:AL10"/>
    <mergeCell ref="AM10:AY10"/>
    <mergeCell ref="A1:A10"/>
    <mergeCell ref="B1:B10"/>
    <mergeCell ref="E2:Q9"/>
    <mergeCell ref="E10:Q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17" width="8.421875" style="0" customWidth="1"/>
    <col min="18" max="18" width="19.8515625" style="0" bestFit="1" customWidth="1"/>
    <col min="19" max="20" width="8.421875" style="56" customWidth="1"/>
    <col min="21" max="24" width="8.421875" style="0" customWidth="1"/>
    <col min="25" max="25" width="12.7109375" style="0" bestFit="1" customWidth="1"/>
    <col min="26" max="51" width="8.421875" style="0" customWidth="1"/>
  </cols>
  <sheetData>
    <row r="1" spans="1:51" ht="73.5" customHeight="1" thickBot="1" thickTop="1">
      <c r="A1" s="152" t="s">
        <v>0</v>
      </c>
      <c r="B1" s="146" t="s">
        <v>1</v>
      </c>
      <c r="C1" s="146" t="s">
        <v>58</v>
      </c>
      <c r="D1" s="171" t="s">
        <v>55</v>
      </c>
      <c r="E1" s="174" t="s">
        <v>26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</row>
    <row r="2" spans="1:51" ht="15" customHeight="1">
      <c r="A2" s="153"/>
      <c r="B2" s="156"/>
      <c r="C2" s="147"/>
      <c r="D2" s="172"/>
      <c r="E2" s="176" t="s">
        <v>3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60" t="s">
        <v>4</v>
      </c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61"/>
    </row>
    <row r="3" spans="1:51" ht="15" customHeight="1">
      <c r="A3" s="153"/>
      <c r="B3" s="156"/>
      <c r="C3" s="147"/>
      <c r="D3" s="172"/>
      <c r="E3" s="178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62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63"/>
    </row>
    <row r="4" spans="1:51" ht="15" customHeight="1">
      <c r="A4" s="153"/>
      <c r="B4" s="156"/>
      <c r="C4" s="147"/>
      <c r="D4" s="172"/>
      <c r="E4" s="178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62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63"/>
    </row>
    <row r="5" spans="1:51" ht="15" customHeight="1">
      <c r="A5" s="153"/>
      <c r="B5" s="156"/>
      <c r="C5" s="147"/>
      <c r="D5" s="172"/>
      <c r="E5" s="178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62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63"/>
    </row>
    <row r="6" spans="1:51" ht="15" customHeight="1">
      <c r="A6" s="153"/>
      <c r="B6" s="156"/>
      <c r="C6" s="147"/>
      <c r="D6" s="172"/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62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63"/>
    </row>
    <row r="7" spans="1:51" ht="15" customHeight="1">
      <c r="A7" s="153"/>
      <c r="B7" s="156"/>
      <c r="C7" s="147"/>
      <c r="D7" s="172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62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63"/>
    </row>
    <row r="8" spans="1:51" ht="15" customHeight="1">
      <c r="A8" s="153"/>
      <c r="B8" s="156"/>
      <c r="C8" s="147"/>
      <c r="D8" s="172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62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63"/>
    </row>
    <row r="9" spans="1:51" ht="15.75" customHeight="1" thickBot="1">
      <c r="A9" s="153"/>
      <c r="B9" s="156"/>
      <c r="C9" s="147"/>
      <c r="D9" s="172"/>
      <c r="E9" s="180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64"/>
      <c r="S9" s="158"/>
      <c r="T9" s="158"/>
      <c r="U9" s="158"/>
      <c r="V9" s="158"/>
      <c r="W9" s="158"/>
      <c r="X9" s="158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65"/>
    </row>
    <row r="10" spans="1:51" ht="57.75" customHeight="1" thickBot="1" thickTop="1">
      <c r="A10" s="154"/>
      <c r="B10" s="148"/>
      <c r="C10" s="147"/>
      <c r="D10" s="173"/>
      <c r="E10" s="150" t="s">
        <v>27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1"/>
      <c r="R10" s="91" t="s">
        <v>122</v>
      </c>
      <c r="S10" s="182" t="s">
        <v>28</v>
      </c>
      <c r="T10" s="183"/>
      <c r="U10" s="183"/>
      <c r="V10" s="183"/>
      <c r="W10" s="183"/>
      <c r="X10" s="184"/>
      <c r="Y10" s="92" t="s">
        <v>123</v>
      </c>
      <c r="Z10" s="149" t="s">
        <v>29</v>
      </c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49" t="s">
        <v>30</v>
      </c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1"/>
    </row>
    <row r="11" spans="1:51" ht="23.25" thickBot="1">
      <c r="A11" s="72"/>
      <c r="B11" s="72"/>
      <c r="C11" s="148"/>
      <c r="D11" s="72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3" t="s">
        <v>119</v>
      </c>
      <c r="T11" s="96" t="s">
        <v>89</v>
      </c>
      <c r="U11" s="72" t="s">
        <v>20</v>
      </c>
      <c r="V11" s="93" t="s">
        <v>23</v>
      </c>
      <c r="W11" s="93" t="s">
        <v>25</v>
      </c>
      <c r="X11" s="93" t="s">
        <v>24</v>
      </c>
      <c r="Y11" s="95" t="s">
        <v>124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3.5" thickBot="1">
      <c r="A12" s="1" t="s">
        <v>102</v>
      </c>
      <c r="B12" s="75" t="s">
        <v>103</v>
      </c>
      <c r="C12" s="75"/>
      <c r="D12" s="75"/>
      <c r="E12" s="77"/>
      <c r="F12" s="77"/>
      <c r="G12" s="77"/>
      <c r="H12" s="77">
        <v>1</v>
      </c>
      <c r="I12" s="77">
        <v>2</v>
      </c>
      <c r="J12" s="77">
        <v>0</v>
      </c>
      <c r="K12" s="77"/>
      <c r="L12" s="65"/>
      <c r="M12" s="65"/>
      <c r="N12" s="65"/>
      <c r="O12" s="65"/>
      <c r="P12" s="65"/>
      <c r="Q12" s="7">
        <f>SUM(E12:P12)</f>
        <v>3</v>
      </c>
      <c r="R12" s="5"/>
      <c r="S12" s="19">
        <v>70</v>
      </c>
      <c r="T12" s="51">
        <f>+S12+(Z12+AA12+AB12)-(AM12+AN12+AO12)</f>
        <v>72</v>
      </c>
      <c r="U12" s="60">
        <v>48</v>
      </c>
      <c r="V12" s="4"/>
      <c r="W12" s="62"/>
      <c r="X12" s="8"/>
      <c r="Y12" s="6"/>
      <c r="Z12" s="2">
        <v>0</v>
      </c>
      <c r="AA12" s="2">
        <v>0</v>
      </c>
      <c r="AB12" s="2">
        <v>2</v>
      </c>
      <c r="AC12" s="2"/>
      <c r="AD12" s="2"/>
      <c r="AE12" s="2"/>
      <c r="AF12" s="2"/>
      <c r="AG12" s="2"/>
      <c r="AH12" s="2"/>
      <c r="AI12" s="9"/>
      <c r="AJ12" s="2"/>
      <c r="AK12" s="2"/>
      <c r="AL12" s="7">
        <f>SUM(Z12:AK12)</f>
        <v>2</v>
      </c>
      <c r="AM12" s="79"/>
      <c r="AN12" s="79"/>
      <c r="AO12" s="79"/>
      <c r="AP12" s="79"/>
      <c r="AQ12" s="79"/>
      <c r="AR12" s="79"/>
      <c r="AS12" s="79"/>
      <c r="AT12" s="2"/>
      <c r="AU12" s="2"/>
      <c r="AV12" s="2"/>
      <c r="AW12" s="2"/>
      <c r="AX12" s="2"/>
      <c r="AY12" s="7">
        <f>SUM(AM12:AX12)</f>
        <v>0</v>
      </c>
    </row>
    <row r="13" spans="1:51" s="82" customFormat="1" ht="13.5" thickBot="1">
      <c r="A13" s="1" t="s">
        <v>102</v>
      </c>
      <c r="B13" s="75" t="s">
        <v>104</v>
      </c>
      <c r="C13" s="75"/>
      <c r="D13" s="75"/>
      <c r="E13" s="77"/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/>
      <c r="L13" s="65"/>
      <c r="M13" s="65"/>
      <c r="N13" s="65"/>
      <c r="O13" s="65"/>
      <c r="P13" s="65"/>
      <c r="Q13" s="7">
        <f>SUM(E13:P13)</f>
        <v>0</v>
      </c>
      <c r="R13" s="5"/>
      <c r="S13" s="19">
        <v>37</v>
      </c>
      <c r="T13" s="51">
        <f>+S13+(Z13+AA13+AB13)-(AM13+AN13+AO13)</f>
        <v>37</v>
      </c>
      <c r="U13" s="60">
        <v>39</v>
      </c>
      <c r="V13" s="4"/>
      <c r="W13" s="62"/>
      <c r="X13" s="8"/>
      <c r="Y13" s="6"/>
      <c r="Z13" s="2"/>
      <c r="AA13" s="2"/>
      <c r="AB13" s="2">
        <v>0</v>
      </c>
      <c r="AC13" s="2"/>
      <c r="AD13" s="2"/>
      <c r="AE13" s="2"/>
      <c r="AF13" s="2"/>
      <c r="AG13" s="2"/>
      <c r="AH13" s="2"/>
      <c r="AI13" s="9"/>
      <c r="AJ13" s="2"/>
      <c r="AK13" s="2"/>
      <c r="AL13" s="7">
        <f aca="true" t="shared" si="0" ref="AL13:AL21">SUM(Z13:AK13)</f>
        <v>0</v>
      </c>
      <c r="AM13" s="79"/>
      <c r="AN13" s="79"/>
      <c r="AO13" s="79"/>
      <c r="AP13" s="79"/>
      <c r="AQ13" s="79"/>
      <c r="AR13" s="79"/>
      <c r="AS13" s="79"/>
      <c r="AT13" s="2"/>
      <c r="AU13" s="2"/>
      <c r="AV13" s="2"/>
      <c r="AW13" s="2"/>
      <c r="AX13" s="2"/>
      <c r="AY13" s="7">
        <f aca="true" t="shared" si="1" ref="AY13:AY21">SUM(AM13:AX13)</f>
        <v>0</v>
      </c>
    </row>
    <row r="14" spans="1:51" s="82" customFormat="1" ht="13.5" thickBot="1">
      <c r="A14" s="1" t="s">
        <v>102</v>
      </c>
      <c r="B14" s="75" t="s">
        <v>105</v>
      </c>
      <c r="C14" s="75"/>
      <c r="D14" s="75"/>
      <c r="E14" s="77"/>
      <c r="F14" s="77"/>
      <c r="G14" s="77"/>
      <c r="H14" s="77"/>
      <c r="I14" s="77">
        <v>1</v>
      </c>
      <c r="J14" s="77"/>
      <c r="K14" s="77"/>
      <c r="L14" s="65"/>
      <c r="M14" s="65"/>
      <c r="N14" s="65"/>
      <c r="O14" s="65"/>
      <c r="P14" s="65"/>
      <c r="Q14" s="7">
        <f>SUM(E14:P14)</f>
        <v>1</v>
      </c>
      <c r="R14" s="5"/>
      <c r="S14" s="19">
        <v>21</v>
      </c>
      <c r="T14" s="51">
        <f>+S14+(Z14+AA14+AB14)-(AM14+AN14+AO14)</f>
        <v>21</v>
      </c>
      <c r="U14" s="60">
        <v>23</v>
      </c>
      <c r="V14" s="4"/>
      <c r="W14" s="62"/>
      <c r="X14" s="8"/>
      <c r="Y14" s="6"/>
      <c r="Z14" s="2"/>
      <c r="AA14" s="2">
        <v>0</v>
      </c>
      <c r="AB14" s="2">
        <v>0</v>
      </c>
      <c r="AC14" s="2"/>
      <c r="AD14" s="2"/>
      <c r="AE14" s="2"/>
      <c r="AF14" s="2"/>
      <c r="AG14" s="2"/>
      <c r="AH14" s="2"/>
      <c r="AI14" s="9"/>
      <c r="AJ14" s="2"/>
      <c r="AK14" s="2"/>
      <c r="AL14" s="7">
        <f t="shared" si="0"/>
        <v>0</v>
      </c>
      <c r="AM14" s="79"/>
      <c r="AN14" s="79"/>
      <c r="AO14" s="79"/>
      <c r="AP14" s="79"/>
      <c r="AQ14" s="79"/>
      <c r="AR14" s="79"/>
      <c r="AS14" s="79"/>
      <c r="AT14" s="2"/>
      <c r="AU14" s="2"/>
      <c r="AV14" s="2"/>
      <c r="AW14" s="2"/>
      <c r="AX14" s="2"/>
      <c r="AY14" s="7">
        <f t="shared" si="1"/>
        <v>0</v>
      </c>
    </row>
    <row r="15" spans="1:51" s="82" customFormat="1" ht="13.5" thickBot="1">
      <c r="A15" s="1" t="s">
        <v>102</v>
      </c>
      <c r="B15" s="75" t="s">
        <v>106</v>
      </c>
      <c r="C15" s="75"/>
      <c r="D15" s="75"/>
      <c r="E15" s="77"/>
      <c r="F15" s="77">
        <v>0</v>
      </c>
      <c r="G15" s="77">
        <v>0</v>
      </c>
      <c r="H15" s="77">
        <v>0</v>
      </c>
      <c r="I15" s="77">
        <v>0</v>
      </c>
      <c r="J15" s="77"/>
      <c r="K15" s="77"/>
      <c r="L15" s="65"/>
      <c r="M15" s="65"/>
      <c r="N15" s="65"/>
      <c r="O15" s="65"/>
      <c r="P15" s="65"/>
      <c r="Q15" s="7">
        <f>SUM(E15:P15)</f>
        <v>0</v>
      </c>
      <c r="R15" s="5"/>
      <c r="S15" s="19">
        <v>28</v>
      </c>
      <c r="T15" s="51">
        <f>+S15+(Z15+AA15+AB15)-(AM15+AN15+AO15)</f>
        <v>28</v>
      </c>
      <c r="U15" s="60">
        <v>33</v>
      </c>
      <c r="V15" s="4"/>
      <c r="W15" s="62"/>
      <c r="X15" s="8"/>
      <c r="Y15" s="6"/>
      <c r="Z15" s="2"/>
      <c r="AA15" s="2">
        <v>0</v>
      </c>
      <c r="AB15" s="2">
        <v>0</v>
      </c>
      <c r="AC15" s="2"/>
      <c r="AD15" s="2"/>
      <c r="AE15" s="2"/>
      <c r="AF15" s="2"/>
      <c r="AG15" s="2"/>
      <c r="AH15" s="2"/>
      <c r="AI15" s="9"/>
      <c r="AJ15" s="2"/>
      <c r="AK15" s="2"/>
      <c r="AL15" s="7">
        <f t="shared" si="0"/>
        <v>0</v>
      </c>
      <c r="AM15" s="79"/>
      <c r="AN15" s="79"/>
      <c r="AO15" s="79"/>
      <c r="AP15" s="79"/>
      <c r="AQ15" s="79"/>
      <c r="AR15" s="79"/>
      <c r="AS15" s="79"/>
      <c r="AT15" s="2"/>
      <c r="AU15" s="2"/>
      <c r="AV15" s="2"/>
      <c r="AW15" s="2"/>
      <c r="AX15" s="2"/>
      <c r="AY15" s="7">
        <f t="shared" si="1"/>
        <v>0</v>
      </c>
    </row>
    <row r="16" spans="1:51" s="82" customFormat="1" ht="13.5" thickBot="1">
      <c r="A16" s="144" t="s">
        <v>112</v>
      </c>
      <c r="B16" s="145"/>
      <c r="C16" s="45">
        <f>+D16/'Meta Corte Muni'!H26</f>
        <v>0.11466574934067195</v>
      </c>
      <c r="D16" s="20">
        <f>+Q16/R16</f>
        <v>0.01238390092879257</v>
      </c>
      <c r="E16" s="84">
        <f aca="true" t="shared" si="2" ref="E16:P16">SUM(E12:E15)</f>
        <v>0</v>
      </c>
      <c r="F16" s="84">
        <f t="shared" si="2"/>
        <v>0</v>
      </c>
      <c r="G16" s="84">
        <f t="shared" si="2"/>
        <v>0</v>
      </c>
      <c r="H16" s="84">
        <f t="shared" si="2"/>
        <v>1</v>
      </c>
      <c r="I16" s="84">
        <f t="shared" si="2"/>
        <v>3</v>
      </c>
      <c r="J16" s="84">
        <f t="shared" si="2"/>
        <v>0</v>
      </c>
      <c r="K16" s="84">
        <f t="shared" si="2"/>
        <v>0</v>
      </c>
      <c r="L16" s="84">
        <f t="shared" si="2"/>
        <v>0</v>
      </c>
      <c r="M16" s="84">
        <f t="shared" si="2"/>
        <v>0</v>
      </c>
      <c r="N16" s="84">
        <f t="shared" si="2"/>
        <v>0</v>
      </c>
      <c r="O16" s="84">
        <f t="shared" si="2"/>
        <v>0</v>
      </c>
      <c r="P16" s="84">
        <f t="shared" si="2"/>
        <v>0</v>
      </c>
      <c r="Q16" s="84">
        <f>SUM(Q12:Q15)</f>
        <v>4</v>
      </c>
      <c r="R16" s="16">
        <f>+Y16-U16</f>
        <v>323</v>
      </c>
      <c r="S16" s="15">
        <f aca="true" t="shared" si="3" ref="S16:X16">SUM(S12:S15)</f>
        <v>156</v>
      </c>
      <c r="T16" s="15">
        <f t="shared" si="3"/>
        <v>158</v>
      </c>
      <c r="U16" s="61">
        <f t="shared" si="3"/>
        <v>143</v>
      </c>
      <c r="V16" s="14">
        <f t="shared" si="3"/>
        <v>0</v>
      </c>
      <c r="W16" s="61">
        <f t="shared" si="3"/>
        <v>0</v>
      </c>
      <c r="X16" s="61">
        <f t="shared" si="3"/>
        <v>0</v>
      </c>
      <c r="Y16" s="17">
        <v>466</v>
      </c>
      <c r="Z16" s="14">
        <f aca="true" t="shared" si="4" ref="Z16:AK16">SUM(Z12:Z15)</f>
        <v>0</v>
      </c>
      <c r="AA16" s="14">
        <f t="shared" si="4"/>
        <v>0</v>
      </c>
      <c r="AB16" s="14">
        <f t="shared" si="4"/>
        <v>2</v>
      </c>
      <c r="AC16" s="14">
        <f t="shared" si="4"/>
        <v>0</v>
      </c>
      <c r="AD16" s="14">
        <f t="shared" si="4"/>
        <v>0</v>
      </c>
      <c r="AE16" s="14">
        <f t="shared" si="4"/>
        <v>0</v>
      </c>
      <c r="AF16" s="14">
        <f t="shared" si="4"/>
        <v>0</v>
      </c>
      <c r="AG16" s="14">
        <f t="shared" si="4"/>
        <v>0</v>
      </c>
      <c r="AH16" s="14">
        <f t="shared" si="4"/>
        <v>0</v>
      </c>
      <c r="AI16" s="14">
        <f t="shared" si="4"/>
        <v>0</v>
      </c>
      <c r="AJ16" s="14">
        <f t="shared" si="4"/>
        <v>0</v>
      </c>
      <c r="AK16" s="14">
        <f t="shared" si="4"/>
        <v>0</v>
      </c>
      <c r="AL16" s="14">
        <f t="shared" si="0"/>
        <v>2</v>
      </c>
      <c r="AM16" s="14">
        <f aca="true" t="shared" si="5" ref="AM16:AX16">SUM(AM12:AM15)</f>
        <v>0</v>
      </c>
      <c r="AN16" s="14">
        <f t="shared" si="5"/>
        <v>0</v>
      </c>
      <c r="AO16" s="14">
        <f t="shared" si="5"/>
        <v>0</v>
      </c>
      <c r="AP16" s="14">
        <f t="shared" si="5"/>
        <v>0</v>
      </c>
      <c r="AQ16" s="14">
        <f t="shared" si="5"/>
        <v>0</v>
      </c>
      <c r="AR16" s="14">
        <f t="shared" si="5"/>
        <v>0</v>
      </c>
      <c r="AS16" s="14">
        <f t="shared" si="5"/>
        <v>0</v>
      </c>
      <c r="AT16" s="14">
        <f t="shared" si="5"/>
        <v>0</v>
      </c>
      <c r="AU16" s="14">
        <f t="shared" si="5"/>
        <v>0</v>
      </c>
      <c r="AV16" s="14">
        <f t="shared" si="5"/>
        <v>0</v>
      </c>
      <c r="AW16" s="14">
        <f t="shared" si="5"/>
        <v>0</v>
      </c>
      <c r="AX16" s="14">
        <f t="shared" si="5"/>
        <v>0</v>
      </c>
      <c r="AY16" s="14">
        <f t="shared" si="1"/>
        <v>0</v>
      </c>
    </row>
    <row r="17" spans="1:51" s="82" customFormat="1" ht="13.5" thickBot="1">
      <c r="A17" s="1" t="s">
        <v>107</v>
      </c>
      <c r="B17" s="75" t="s">
        <v>108</v>
      </c>
      <c r="C17" s="75"/>
      <c r="D17" s="75"/>
      <c r="E17" s="77"/>
      <c r="F17" s="77"/>
      <c r="G17" s="77">
        <v>0</v>
      </c>
      <c r="H17" s="77">
        <v>0</v>
      </c>
      <c r="I17" s="77">
        <v>0</v>
      </c>
      <c r="J17" s="77">
        <v>0</v>
      </c>
      <c r="K17" s="77"/>
      <c r="L17" s="65"/>
      <c r="M17" s="65"/>
      <c r="N17" s="65"/>
      <c r="O17" s="65"/>
      <c r="P17" s="65"/>
      <c r="Q17" s="7">
        <f>SUM(E17:P17)</f>
        <v>0</v>
      </c>
      <c r="R17" s="5"/>
      <c r="S17" s="19">
        <v>127</v>
      </c>
      <c r="T17" s="51">
        <f>+S17+(Z17+AA17+AB17)-(AM17+AN17+AO17)</f>
        <v>127</v>
      </c>
      <c r="U17" s="60">
        <v>126</v>
      </c>
      <c r="V17" s="4"/>
      <c r="W17" s="62"/>
      <c r="X17" s="8"/>
      <c r="Y17" s="6"/>
      <c r="Z17" s="2"/>
      <c r="AA17" s="2"/>
      <c r="AB17" s="2"/>
      <c r="AC17" s="2"/>
      <c r="AD17" s="2"/>
      <c r="AE17" s="2"/>
      <c r="AF17" s="2"/>
      <c r="AG17" s="2"/>
      <c r="AH17" s="2"/>
      <c r="AI17" s="9"/>
      <c r="AJ17" s="2"/>
      <c r="AK17" s="2"/>
      <c r="AL17" s="7">
        <f t="shared" si="0"/>
        <v>0</v>
      </c>
      <c r="AM17" s="79"/>
      <c r="AN17" s="79"/>
      <c r="AO17" s="79"/>
      <c r="AP17" s="79"/>
      <c r="AQ17" s="79"/>
      <c r="AR17" s="79"/>
      <c r="AS17" s="79"/>
      <c r="AT17" s="2"/>
      <c r="AU17" s="2"/>
      <c r="AV17" s="2"/>
      <c r="AW17" s="2"/>
      <c r="AX17" s="2"/>
      <c r="AY17" s="7">
        <f t="shared" si="1"/>
        <v>0</v>
      </c>
    </row>
    <row r="18" spans="1:51" s="82" customFormat="1" ht="13.5" thickBot="1">
      <c r="A18" s="1" t="s">
        <v>107</v>
      </c>
      <c r="B18" s="75" t="s">
        <v>109</v>
      </c>
      <c r="C18" s="75"/>
      <c r="D18" s="75"/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/>
      <c r="L18" s="65"/>
      <c r="M18" s="65"/>
      <c r="N18" s="65"/>
      <c r="O18" s="65"/>
      <c r="P18" s="65"/>
      <c r="Q18" s="7">
        <f>SUM(E18:P18)</f>
        <v>0</v>
      </c>
      <c r="R18" s="5"/>
      <c r="S18" s="19">
        <v>34</v>
      </c>
      <c r="T18" s="51">
        <f>+S18+(Z18+AA18+AB18)-(AM18+AN18+AO18)</f>
        <v>34</v>
      </c>
      <c r="U18" s="60">
        <v>36</v>
      </c>
      <c r="V18" s="4"/>
      <c r="W18" s="62"/>
      <c r="X18" s="8"/>
      <c r="Y18" s="6"/>
      <c r="Z18" s="2"/>
      <c r="AA18" s="2"/>
      <c r="AB18" s="2"/>
      <c r="AC18" s="2"/>
      <c r="AD18" s="2"/>
      <c r="AE18" s="2"/>
      <c r="AF18" s="2"/>
      <c r="AG18" s="2"/>
      <c r="AH18" s="2"/>
      <c r="AI18" s="9"/>
      <c r="AJ18" s="2"/>
      <c r="AK18" s="2"/>
      <c r="AL18" s="7">
        <f t="shared" si="0"/>
        <v>0</v>
      </c>
      <c r="AM18" s="79"/>
      <c r="AN18" s="79"/>
      <c r="AO18" s="79"/>
      <c r="AP18" s="79"/>
      <c r="AQ18" s="79"/>
      <c r="AR18" s="79"/>
      <c r="AS18" s="79"/>
      <c r="AT18" s="2"/>
      <c r="AU18" s="2"/>
      <c r="AV18" s="2"/>
      <c r="AW18" s="2"/>
      <c r="AX18" s="2"/>
      <c r="AY18" s="7">
        <f t="shared" si="1"/>
        <v>0</v>
      </c>
    </row>
    <row r="19" spans="1:51" s="82" customFormat="1" ht="13.5" thickBot="1">
      <c r="A19" s="1" t="s">
        <v>107</v>
      </c>
      <c r="B19" s="75" t="s">
        <v>110</v>
      </c>
      <c r="C19" s="75"/>
      <c r="D19" s="75"/>
      <c r="E19" s="77">
        <v>0</v>
      </c>
      <c r="F19" s="77"/>
      <c r="G19" s="77">
        <v>0</v>
      </c>
      <c r="H19" s="77">
        <v>0</v>
      </c>
      <c r="I19" s="77"/>
      <c r="J19" s="77">
        <v>0</v>
      </c>
      <c r="K19" s="77"/>
      <c r="L19" s="65"/>
      <c r="M19" s="65"/>
      <c r="N19" s="65"/>
      <c r="O19" s="65"/>
      <c r="P19" s="65"/>
      <c r="Q19" s="7">
        <f>SUM(E19:P19)</f>
        <v>0</v>
      </c>
      <c r="R19" s="5"/>
      <c r="S19" s="19">
        <v>26</v>
      </c>
      <c r="T19" s="51">
        <f>+S19+(Z19+AA19+AB19)-(AM19+AN19+AO19)</f>
        <v>26</v>
      </c>
      <c r="U19" s="60">
        <v>26</v>
      </c>
      <c r="V19" s="4"/>
      <c r="W19" s="62"/>
      <c r="X19" s="8"/>
      <c r="Y19" s="6"/>
      <c r="Z19" s="2"/>
      <c r="AA19" s="2"/>
      <c r="AB19" s="2"/>
      <c r="AC19" s="2"/>
      <c r="AD19" s="2"/>
      <c r="AE19" s="2"/>
      <c r="AF19" s="2"/>
      <c r="AG19" s="2"/>
      <c r="AH19" s="2"/>
      <c r="AI19" s="9"/>
      <c r="AJ19" s="2"/>
      <c r="AK19" s="2"/>
      <c r="AL19" s="7">
        <f t="shared" si="0"/>
        <v>0</v>
      </c>
      <c r="AM19" s="79"/>
      <c r="AN19" s="79"/>
      <c r="AO19" s="79"/>
      <c r="AP19" s="79"/>
      <c r="AQ19" s="79"/>
      <c r="AR19" s="79"/>
      <c r="AS19" s="79"/>
      <c r="AT19" s="2"/>
      <c r="AU19" s="2"/>
      <c r="AV19" s="2"/>
      <c r="AW19" s="2"/>
      <c r="AX19" s="2"/>
      <c r="AY19" s="7">
        <f t="shared" si="1"/>
        <v>0</v>
      </c>
    </row>
    <row r="20" spans="1:51" s="82" customFormat="1" ht="13.5" thickBot="1">
      <c r="A20" s="1" t="s">
        <v>107</v>
      </c>
      <c r="B20" s="75" t="s">
        <v>111</v>
      </c>
      <c r="C20" s="75"/>
      <c r="D20" s="75"/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4</v>
      </c>
      <c r="K20" s="77"/>
      <c r="L20" s="65"/>
      <c r="M20" s="65"/>
      <c r="N20" s="65"/>
      <c r="O20" s="65"/>
      <c r="P20" s="65"/>
      <c r="Q20" s="7">
        <f>SUM(E20:P20)</f>
        <v>4</v>
      </c>
      <c r="R20" s="5"/>
      <c r="S20" s="19">
        <v>52</v>
      </c>
      <c r="T20" s="51">
        <f>+S20+(Z20+AA20+AB20)-(AM20+AN20+AO20)</f>
        <v>52</v>
      </c>
      <c r="U20" s="60">
        <v>50</v>
      </c>
      <c r="V20" s="4"/>
      <c r="W20" s="62"/>
      <c r="X20" s="8"/>
      <c r="Y20" s="6"/>
      <c r="Z20" s="2"/>
      <c r="AA20" s="2"/>
      <c r="AB20" s="2"/>
      <c r="AC20" s="2"/>
      <c r="AD20" s="2"/>
      <c r="AE20" s="2"/>
      <c r="AF20" s="2"/>
      <c r="AG20" s="2"/>
      <c r="AH20" s="2"/>
      <c r="AI20" s="9"/>
      <c r="AJ20" s="2"/>
      <c r="AK20" s="2"/>
      <c r="AL20" s="7">
        <f t="shared" si="0"/>
        <v>0</v>
      </c>
      <c r="AM20" s="79"/>
      <c r="AN20" s="79"/>
      <c r="AO20" s="79"/>
      <c r="AP20" s="79"/>
      <c r="AQ20" s="79"/>
      <c r="AR20" s="79"/>
      <c r="AS20" s="79"/>
      <c r="AT20" s="2"/>
      <c r="AU20" s="2"/>
      <c r="AV20" s="2"/>
      <c r="AW20" s="2"/>
      <c r="AX20" s="2"/>
      <c r="AY20" s="7">
        <f t="shared" si="1"/>
        <v>0</v>
      </c>
    </row>
    <row r="21" spans="1:51" s="82" customFormat="1" ht="13.5" thickBot="1">
      <c r="A21" s="144" t="s">
        <v>113</v>
      </c>
      <c r="B21" s="145"/>
      <c r="C21" s="45">
        <f>+D21/'Meta Corte Muni'!H27</f>
        <v>0.10551862403714256</v>
      </c>
      <c r="D21" s="20">
        <f>+Q21/R21</f>
        <v>0.011396011396011397</v>
      </c>
      <c r="E21" s="84">
        <f aca="true" t="shared" si="6" ref="E21:P21">SUM(E17:E20)</f>
        <v>0</v>
      </c>
      <c r="F21" s="84">
        <f t="shared" si="6"/>
        <v>0</v>
      </c>
      <c r="G21" s="84">
        <f t="shared" si="6"/>
        <v>0</v>
      </c>
      <c r="H21" s="84">
        <f t="shared" si="6"/>
        <v>0</v>
      </c>
      <c r="I21" s="84">
        <f t="shared" si="6"/>
        <v>0</v>
      </c>
      <c r="J21" s="84">
        <f t="shared" si="6"/>
        <v>4</v>
      </c>
      <c r="K21" s="84">
        <f t="shared" si="6"/>
        <v>0</v>
      </c>
      <c r="L21" s="84">
        <f t="shared" si="6"/>
        <v>0</v>
      </c>
      <c r="M21" s="84">
        <f t="shared" si="6"/>
        <v>0</v>
      </c>
      <c r="N21" s="84">
        <f t="shared" si="6"/>
        <v>0</v>
      </c>
      <c r="O21" s="84">
        <f t="shared" si="6"/>
        <v>0</v>
      </c>
      <c r="P21" s="84">
        <f t="shared" si="6"/>
        <v>0</v>
      </c>
      <c r="Q21" s="84">
        <f>SUM(Q17:Q20)</f>
        <v>4</v>
      </c>
      <c r="R21" s="16">
        <f>+Y21-U21</f>
        <v>351</v>
      </c>
      <c r="S21" s="15">
        <f aca="true" t="shared" si="7" ref="S21:X21">SUM(S17:S20)</f>
        <v>239</v>
      </c>
      <c r="T21" s="15">
        <f t="shared" si="7"/>
        <v>239</v>
      </c>
      <c r="U21" s="61">
        <f t="shared" si="7"/>
        <v>238</v>
      </c>
      <c r="V21" s="14">
        <f t="shared" si="7"/>
        <v>0</v>
      </c>
      <c r="W21" s="61">
        <f t="shared" si="7"/>
        <v>0</v>
      </c>
      <c r="X21" s="61">
        <f t="shared" si="7"/>
        <v>0</v>
      </c>
      <c r="Y21" s="17">
        <v>589</v>
      </c>
      <c r="Z21" s="14">
        <f aca="true" t="shared" si="8" ref="Z21:AK21">SUM(Z17:Z20)</f>
        <v>0</v>
      </c>
      <c r="AA21" s="14">
        <f t="shared" si="8"/>
        <v>0</v>
      </c>
      <c r="AB21" s="14">
        <f t="shared" si="8"/>
        <v>0</v>
      </c>
      <c r="AC21" s="14">
        <f t="shared" si="8"/>
        <v>0</v>
      </c>
      <c r="AD21" s="14">
        <f t="shared" si="8"/>
        <v>0</v>
      </c>
      <c r="AE21" s="14">
        <f t="shared" si="8"/>
        <v>0</v>
      </c>
      <c r="AF21" s="14">
        <f t="shared" si="8"/>
        <v>0</v>
      </c>
      <c r="AG21" s="14">
        <f t="shared" si="8"/>
        <v>0</v>
      </c>
      <c r="AH21" s="14">
        <f t="shared" si="8"/>
        <v>0</v>
      </c>
      <c r="AI21" s="14">
        <f t="shared" si="8"/>
        <v>0</v>
      </c>
      <c r="AJ21" s="14">
        <f t="shared" si="8"/>
        <v>0</v>
      </c>
      <c r="AK21" s="14">
        <f t="shared" si="8"/>
        <v>0</v>
      </c>
      <c r="AL21" s="14">
        <f t="shared" si="0"/>
        <v>0</v>
      </c>
      <c r="AM21" s="14">
        <f aca="true" t="shared" si="9" ref="AM21:AX21">SUM(AM17:AM20)</f>
        <v>0</v>
      </c>
      <c r="AN21" s="14">
        <f t="shared" si="9"/>
        <v>0</v>
      </c>
      <c r="AO21" s="14">
        <f t="shared" si="9"/>
        <v>0</v>
      </c>
      <c r="AP21" s="14">
        <f t="shared" si="9"/>
        <v>0</v>
      </c>
      <c r="AQ21" s="14">
        <f t="shared" si="9"/>
        <v>0</v>
      </c>
      <c r="AR21" s="14">
        <f t="shared" si="9"/>
        <v>0</v>
      </c>
      <c r="AS21" s="14">
        <f t="shared" si="9"/>
        <v>0</v>
      </c>
      <c r="AT21" s="14">
        <f t="shared" si="9"/>
        <v>0</v>
      </c>
      <c r="AU21" s="14">
        <f t="shared" si="9"/>
        <v>0</v>
      </c>
      <c r="AV21" s="14">
        <f t="shared" si="9"/>
        <v>0</v>
      </c>
      <c r="AW21" s="14">
        <f t="shared" si="9"/>
        <v>0</v>
      </c>
      <c r="AX21" s="14">
        <f t="shared" si="9"/>
        <v>0</v>
      </c>
      <c r="AY21" s="14">
        <f t="shared" si="1"/>
        <v>0</v>
      </c>
    </row>
    <row r="22" spans="2:51" s="74" customFormat="1" ht="12.75">
      <c r="B22" s="80" t="s">
        <v>19</v>
      </c>
      <c r="C22" s="80"/>
      <c r="E22" s="83">
        <f>+E21+E16</f>
        <v>0</v>
      </c>
      <c r="F22" s="83">
        <f aca="true" t="shared" si="10" ref="F22:AY22">+F21+F16</f>
        <v>0</v>
      </c>
      <c r="G22" s="83">
        <f t="shared" si="10"/>
        <v>0</v>
      </c>
      <c r="H22" s="83">
        <f t="shared" si="10"/>
        <v>1</v>
      </c>
      <c r="I22" s="83">
        <f t="shared" si="10"/>
        <v>3</v>
      </c>
      <c r="J22" s="83">
        <f t="shared" si="10"/>
        <v>4</v>
      </c>
      <c r="K22" s="83">
        <f t="shared" si="10"/>
        <v>0</v>
      </c>
      <c r="L22" s="83">
        <f t="shared" si="10"/>
        <v>0</v>
      </c>
      <c r="M22" s="83">
        <f t="shared" si="10"/>
        <v>0</v>
      </c>
      <c r="N22" s="83">
        <f t="shared" si="10"/>
        <v>0</v>
      </c>
      <c r="O22" s="83">
        <f t="shared" si="10"/>
        <v>0</v>
      </c>
      <c r="P22" s="83">
        <f t="shared" si="10"/>
        <v>0</v>
      </c>
      <c r="Q22" s="83">
        <f t="shared" si="10"/>
        <v>8</v>
      </c>
      <c r="R22" s="83">
        <f t="shared" si="10"/>
        <v>674</v>
      </c>
      <c r="S22" s="83">
        <f t="shared" si="10"/>
        <v>395</v>
      </c>
      <c r="T22" s="83">
        <f t="shared" si="10"/>
        <v>397</v>
      </c>
      <c r="U22" s="83">
        <f t="shared" si="10"/>
        <v>381</v>
      </c>
      <c r="V22" s="83">
        <f t="shared" si="10"/>
        <v>0</v>
      </c>
      <c r="W22" s="83">
        <f>+W21+W16</f>
        <v>0</v>
      </c>
      <c r="X22" s="83">
        <f t="shared" si="10"/>
        <v>0</v>
      </c>
      <c r="Y22" s="83">
        <f t="shared" si="10"/>
        <v>1055</v>
      </c>
      <c r="Z22" s="83">
        <f t="shared" si="10"/>
        <v>0</v>
      </c>
      <c r="AA22" s="83">
        <f t="shared" si="10"/>
        <v>0</v>
      </c>
      <c r="AB22" s="83">
        <f t="shared" si="10"/>
        <v>2</v>
      </c>
      <c r="AC22" s="83">
        <f t="shared" si="10"/>
        <v>0</v>
      </c>
      <c r="AD22" s="83">
        <f t="shared" si="10"/>
        <v>0</v>
      </c>
      <c r="AE22" s="83">
        <f t="shared" si="10"/>
        <v>0</v>
      </c>
      <c r="AF22" s="83">
        <f t="shared" si="10"/>
        <v>0</v>
      </c>
      <c r="AG22" s="83">
        <f t="shared" si="10"/>
        <v>0</v>
      </c>
      <c r="AH22" s="83">
        <f t="shared" si="10"/>
        <v>0</v>
      </c>
      <c r="AI22" s="83">
        <f t="shared" si="10"/>
        <v>0</v>
      </c>
      <c r="AJ22" s="83">
        <f t="shared" si="10"/>
        <v>0</v>
      </c>
      <c r="AK22" s="83">
        <f t="shared" si="10"/>
        <v>0</v>
      </c>
      <c r="AL22" s="83">
        <f t="shared" si="10"/>
        <v>2</v>
      </c>
      <c r="AM22" s="83">
        <f t="shared" si="10"/>
        <v>0</v>
      </c>
      <c r="AN22" s="83">
        <f t="shared" si="10"/>
        <v>0</v>
      </c>
      <c r="AO22" s="83">
        <f t="shared" si="10"/>
        <v>0</v>
      </c>
      <c r="AP22" s="83">
        <f t="shared" si="10"/>
        <v>0</v>
      </c>
      <c r="AQ22" s="83">
        <f t="shared" si="10"/>
        <v>0</v>
      </c>
      <c r="AR22" s="83">
        <f t="shared" si="10"/>
        <v>0</v>
      </c>
      <c r="AS22" s="83">
        <f t="shared" si="10"/>
        <v>0</v>
      </c>
      <c r="AT22" s="83">
        <f t="shared" si="10"/>
        <v>0</v>
      </c>
      <c r="AU22" s="83">
        <f t="shared" si="10"/>
        <v>0</v>
      </c>
      <c r="AV22" s="83">
        <f t="shared" si="10"/>
        <v>0</v>
      </c>
      <c r="AW22" s="83">
        <f t="shared" si="10"/>
        <v>0</v>
      </c>
      <c r="AX22" s="83">
        <f t="shared" si="10"/>
        <v>0</v>
      </c>
      <c r="AY22" s="83">
        <f t="shared" si="10"/>
        <v>0</v>
      </c>
    </row>
    <row r="24" ht="15">
      <c r="Q24" s="18"/>
    </row>
  </sheetData>
  <sheetProtection/>
  <mergeCells count="13">
    <mergeCell ref="Z10:AL10"/>
    <mergeCell ref="A1:A10"/>
    <mergeCell ref="S10:X10"/>
    <mergeCell ref="AM10:AY10"/>
    <mergeCell ref="D1:D10"/>
    <mergeCell ref="C1:C11"/>
    <mergeCell ref="A16:B16"/>
    <mergeCell ref="A21:B21"/>
    <mergeCell ref="B1:B10"/>
    <mergeCell ref="E1:AY1"/>
    <mergeCell ref="E2:Q9"/>
    <mergeCell ref="R2:AY9"/>
    <mergeCell ref="E10:Q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6" width="8.421875" style="56" customWidth="1"/>
    <col min="7" max="17" width="8.421875" style="0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52" t="s">
        <v>0</v>
      </c>
      <c r="B1" s="146" t="s">
        <v>1</v>
      </c>
      <c r="C1" s="146" t="s">
        <v>58</v>
      </c>
      <c r="D1" s="171" t="s">
        <v>55</v>
      </c>
      <c r="E1" s="198" t="s">
        <v>32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5" customHeight="1">
      <c r="A2" s="153"/>
      <c r="B2" s="156"/>
      <c r="C2" s="147"/>
      <c r="D2" s="172"/>
      <c r="E2" s="160" t="s">
        <v>3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60" t="s">
        <v>4</v>
      </c>
      <c r="S2" s="157"/>
    </row>
    <row r="3" spans="1:19" ht="15" customHeight="1">
      <c r="A3" s="153"/>
      <c r="B3" s="156"/>
      <c r="C3" s="147"/>
      <c r="D3" s="172"/>
      <c r="E3" s="162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62"/>
      <c r="S3" s="158"/>
    </row>
    <row r="4" spans="1:19" ht="15" customHeight="1">
      <c r="A4" s="153"/>
      <c r="B4" s="156"/>
      <c r="C4" s="147"/>
      <c r="D4" s="172"/>
      <c r="E4" s="162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62"/>
      <c r="S4" s="158"/>
    </row>
    <row r="5" spans="1:19" ht="15" customHeight="1">
      <c r="A5" s="153"/>
      <c r="B5" s="156"/>
      <c r="C5" s="147"/>
      <c r="D5" s="172"/>
      <c r="E5" s="162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62"/>
      <c r="S5" s="158"/>
    </row>
    <row r="6" spans="1:19" ht="15" customHeight="1">
      <c r="A6" s="153"/>
      <c r="B6" s="156"/>
      <c r="C6" s="147"/>
      <c r="D6" s="172"/>
      <c r="E6" s="162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62"/>
      <c r="S6" s="158"/>
    </row>
    <row r="7" spans="1:19" ht="15" customHeight="1">
      <c r="A7" s="153"/>
      <c r="B7" s="156"/>
      <c r="C7" s="147"/>
      <c r="D7" s="172"/>
      <c r="E7" s="162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62"/>
      <c r="S7" s="158"/>
    </row>
    <row r="8" spans="1:19" ht="15" customHeight="1">
      <c r="A8" s="153"/>
      <c r="B8" s="156"/>
      <c r="C8" s="147"/>
      <c r="D8" s="172"/>
      <c r="E8" s="162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62"/>
      <c r="S8" s="158"/>
    </row>
    <row r="9" spans="1:19" ht="15.75" customHeight="1" thickBot="1">
      <c r="A9" s="153"/>
      <c r="B9" s="156"/>
      <c r="C9" s="147"/>
      <c r="D9" s="172"/>
      <c r="E9" s="164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64"/>
      <c r="S9" s="159"/>
    </row>
    <row r="10" spans="1:19" ht="57.75" customHeight="1" thickBot="1">
      <c r="A10" s="154"/>
      <c r="B10" s="148"/>
      <c r="C10" s="147"/>
      <c r="D10" s="173"/>
      <c r="E10" s="150" t="s">
        <v>31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1"/>
      <c r="R10" s="196" t="s">
        <v>125</v>
      </c>
      <c r="S10" s="196"/>
    </row>
    <row r="11" spans="1:19" ht="33.75" thickBot="1">
      <c r="A11" s="72"/>
      <c r="B11" s="72"/>
      <c r="C11" s="148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97"/>
      <c r="S11" s="197"/>
    </row>
    <row r="12" spans="1:19" s="74" customFormat="1" ht="13.5" thickBot="1">
      <c r="A12" s="1" t="s">
        <v>102</v>
      </c>
      <c r="B12" s="75" t="s">
        <v>103</v>
      </c>
      <c r="C12" s="75"/>
      <c r="E12" s="77"/>
      <c r="F12" s="77"/>
      <c r="G12" s="77"/>
      <c r="H12" s="77">
        <v>0</v>
      </c>
      <c r="I12" s="77">
        <v>7</v>
      </c>
      <c r="J12" s="77">
        <v>1</v>
      </c>
      <c r="K12" s="77"/>
      <c r="L12" s="77"/>
      <c r="M12" s="77"/>
      <c r="N12" s="77"/>
      <c r="O12" s="77"/>
      <c r="P12" s="77"/>
      <c r="Q12" s="19">
        <f>SUM(E12:P12)</f>
        <v>8</v>
      </c>
      <c r="R12" s="194"/>
      <c r="S12" s="195"/>
    </row>
    <row r="13" spans="1:19" s="74" customFormat="1" ht="13.5" thickBot="1">
      <c r="A13" s="1" t="s">
        <v>102</v>
      </c>
      <c r="B13" s="75" t="s">
        <v>104</v>
      </c>
      <c r="C13" s="75"/>
      <c r="E13" s="77"/>
      <c r="F13" s="77">
        <v>0</v>
      </c>
      <c r="G13" s="77">
        <v>0</v>
      </c>
      <c r="H13" s="77">
        <v>0</v>
      </c>
      <c r="I13" s="77">
        <v>10</v>
      </c>
      <c r="J13" s="77">
        <v>1</v>
      </c>
      <c r="K13" s="77"/>
      <c r="L13" s="77"/>
      <c r="M13" s="77"/>
      <c r="N13" s="77"/>
      <c r="O13" s="77"/>
      <c r="P13" s="77"/>
      <c r="Q13" s="19">
        <f>SUM(E13:P13)</f>
        <v>11</v>
      </c>
      <c r="R13" s="194"/>
      <c r="S13" s="195"/>
    </row>
    <row r="14" spans="1:19" s="74" customFormat="1" ht="13.5" thickBot="1">
      <c r="A14" s="1" t="s">
        <v>102</v>
      </c>
      <c r="B14" s="75" t="s">
        <v>105</v>
      </c>
      <c r="C14" s="75"/>
      <c r="E14" s="77"/>
      <c r="F14" s="77"/>
      <c r="G14" s="77"/>
      <c r="H14" s="77"/>
      <c r="I14" s="77">
        <v>1</v>
      </c>
      <c r="J14" s="77"/>
      <c r="K14" s="77"/>
      <c r="L14" s="77"/>
      <c r="M14" s="77"/>
      <c r="N14" s="77"/>
      <c r="O14" s="77"/>
      <c r="P14" s="77"/>
      <c r="Q14" s="19">
        <f>SUM(E14:P14)</f>
        <v>1</v>
      </c>
      <c r="R14" s="194"/>
      <c r="S14" s="195"/>
    </row>
    <row r="15" spans="1:19" s="74" customFormat="1" ht="13.5" thickBot="1">
      <c r="A15" s="1" t="s">
        <v>102</v>
      </c>
      <c r="B15" s="75" t="s">
        <v>106</v>
      </c>
      <c r="C15" s="75"/>
      <c r="E15" s="77"/>
      <c r="F15" s="77">
        <v>0</v>
      </c>
      <c r="G15" s="77">
        <v>0</v>
      </c>
      <c r="H15" s="77">
        <v>0</v>
      </c>
      <c r="I15" s="77">
        <v>2</v>
      </c>
      <c r="J15" s="77"/>
      <c r="K15" s="77"/>
      <c r="L15" s="77"/>
      <c r="M15" s="77"/>
      <c r="N15" s="77"/>
      <c r="O15" s="77"/>
      <c r="P15" s="77"/>
      <c r="Q15" s="19">
        <f>SUM(E15:P15)</f>
        <v>2</v>
      </c>
      <c r="R15" s="194"/>
      <c r="S15" s="195"/>
    </row>
    <row r="16" spans="1:19" s="82" customFormat="1" ht="13.5" thickBot="1">
      <c r="A16" s="144" t="s">
        <v>112</v>
      </c>
      <c r="B16" s="145"/>
      <c r="C16" s="45">
        <f>+D16/'Meta Corte Muni'!I26</f>
        <v>0.17993702204228518</v>
      </c>
      <c r="D16" s="20">
        <f>+Q16/R16</f>
        <v>0.044534412955465584</v>
      </c>
      <c r="E16" s="84">
        <f aca="true" t="shared" si="0" ref="E16:P16">SUM(E12:E15)</f>
        <v>0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20</v>
      </c>
      <c r="J16" s="84">
        <f t="shared" si="0"/>
        <v>2</v>
      </c>
      <c r="K16" s="84">
        <f t="shared" si="0"/>
        <v>0</v>
      </c>
      <c r="L16" s="84">
        <f t="shared" si="0"/>
        <v>0</v>
      </c>
      <c r="M16" s="84">
        <f t="shared" si="0"/>
        <v>0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104">
        <f>SUM(Q12:Q15)</f>
        <v>22</v>
      </c>
      <c r="R16" s="190">
        <v>494</v>
      </c>
      <c r="S16" s="191"/>
    </row>
    <row r="17" spans="1:19" s="74" customFormat="1" ht="13.5" thickBot="1">
      <c r="A17" s="1" t="s">
        <v>107</v>
      </c>
      <c r="B17" s="75" t="s">
        <v>108</v>
      </c>
      <c r="C17" s="75"/>
      <c r="D17" s="75"/>
      <c r="E17" s="77"/>
      <c r="F17" s="77"/>
      <c r="G17" s="77">
        <v>14</v>
      </c>
      <c r="H17" s="77">
        <v>11</v>
      </c>
      <c r="I17" s="77">
        <v>11</v>
      </c>
      <c r="J17" s="77">
        <v>12</v>
      </c>
      <c r="K17" s="77"/>
      <c r="L17" s="77"/>
      <c r="M17" s="77"/>
      <c r="N17" s="77"/>
      <c r="O17" s="77"/>
      <c r="P17" s="77"/>
      <c r="Q17" s="19">
        <f>SUM(E17:P17)</f>
        <v>48</v>
      </c>
      <c r="R17" s="192"/>
      <c r="S17" s="193"/>
    </row>
    <row r="18" spans="1:19" s="74" customFormat="1" ht="13.5" thickBot="1">
      <c r="A18" s="1" t="s">
        <v>107</v>
      </c>
      <c r="B18" s="75" t="s">
        <v>109</v>
      </c>
      <c r="C18" s="75"/>
      <c r="D18" s="75"/>
      <c r="E18" s="77">
        <v>1</v>
      </c>
      <c r="F18" s="77">
        <v>3</v>
      </c>
      <c r="G18" s="77">
        <v>1</v>
      </c>
      <c r="H18" s="77">
        <v>3</v>
      </c>
      <c r="I18" s="77">
        <v>3</v>
      </c>
      <c r="J18" s="77">
        <v>4</v>
      </c>
      <c r="K18" s="77"/>
      <c r="L18" s="77"/>
      <c r="M18" s="77"/>
      <c r="N18" s="77"/>
      <c r="O18" s="77"/>
      <c r="P18" s="77"/>
      <c r="Q18" s="19">
        <f>SUM(E18:P18)</f>
        <v>15</v>
      </c>
      <c r="R18" s="192"/>
      <c r="S18" s="193"/>
    </row>
    <row r="19" spans="1:19" s="74" customFormat="1" ht="13.5" thickBot="1">
      <c r="A19" s="1" t="s">
        <v>107</v>
      </c>
      <c r="B19" s="75" t="s">
        <v>110</v>
      </c>
      <c r="C19" s="75"/>
      <c r="D19" s="75"/>
      <c r="E19" s="77">
        <v>2</v>
      </c>
      <c r="F19" s="77"/>
      <c r="G19" s="77">
        <v>2</v>
      </c>
      <c r="H19" s="77">
        <v>4</v>
      </c>
      <c r="I19" s="77"/>
      <c r="J19" s="77">
        <v>3</v>
      </c>
      <c r="K19" s="77"/>
      <c r="L19" s="77"/>
      <c r="M19" s="77"/>
      <c r="N19" s="77"/>
      <c r="O19" s="77"/>
      <c r="P19" s="77"/>
      <c r="Q19" s="19">
        <f>SUM(E19:P19)</f>
        <v>11</v>
      </c>
      <c r="R19" s="188"/>
      <c r="S19" s="189"/>
    </row>
    <row r="20" spans="1:19" s="74" customFormat="1" ht="13.5" thickBot="1">
      <c r="A20" s="1" t="s">
        <v>107</v>
      </c>
      <c r="B20" s="75" t="s">
        <v>111</v>
      </c>
      <c r="C20" s="75"/>
      <c r="D20" s="75"/>
      <c r="E20" s="77">
        <v>8</v>
      </c>
      <c r="F20" s="77">
        <v>2</v>
      </c>
      <c r="G20" s="77">
        <v>4</v>
      </c>
      <c r="H20" s="77">
        <v>5</v>
      </c>
      <c r="I20" s="77">
        <v>4</v>
      </c>
      <c r="J20" s="77">
        <v>13</v>
      </c>
      <c r="K20" s="77"/>
      <c r="L20" s="77"/>
      <c r="M20" s="77"/>
      <c r="N20" s="77"/>
      <c r="O20" s="77"/>
      <c r="P20" s="77"/>
      <c r="Q20" s="19">
        <f>SUM(E20:P20)</f>
        <v>36</v>
      </c>
      <c r="R20" s="188"/>
      <c r="S20" s="189"/>
    </row>
    <row r="21" spans="1:19" s="82" customFormat="1" ht="13.5" thickBot="1">
      <c r="A21" s="144" t="s">
        <v>113</v>
      </c>
      <c r="B21" s="145"/>
      <c r="C21" s="45">
        <f>+D21/'Meta Corte Muni'!I27</f>
        <v>0.5108556832694764</v>
      </c>
      <c r="D21" s="20">
        <f>+Q21/R21</f>
        <v>0.1724137931034483</v>
      </c>
      <c r="E21" s="15">
        <f aca="true" t="shared" si="1" ref="E21:P21">SUM(E17:E20)</f>
        <v>11</v>
      </c>
      <c r="F21" s="15">
        <f t="shared" si="1"/>
        <v>5</v>
      </c>
      <c r="G21" s="15">
        <f t="shared" si="1"/>
        <v>21</v>
      </c>
      <c r="H21" s="15">
        <f t="shared" si="1"/>
        <v>23</v>
      </c>
      <c r="I21" s="15">
        <f t="shared" si="1"/>
        <v>18</v>
      </c>
      <c r="J21" s="15">
        <f t="shared" si="1"/>
        <v>32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110</v>
      </c>
      <c r="R21" s="186">
        <v>638</v>
      </c>
      <c r="S21" s="187"/>
    </row>
    <row r="22" spans="2:19" s="87" customFormat="1" ht="12.75">
      <c r="B22" s="80" t="s">
        <v>19</v>
      </c>
      <c r="C22" s="80"/>
      <c r="E22" s="88">
        <f>+E21+E16</f>
        <v>11</v>
      </c>
      <c r="F22" s="88">
        <f aca="true" t="shared" si="2" ref="F22:Q22">+F21+F16</f>
        <v>5</v>
      </c>
      <c r="G22" s="88">
        <f t="shared" si="2"/>
        <v>21</v>
      </c>
      <c r="H22" s="88">
        <f t="shared" si="2"/>
        <v>23</v>
      </c>
      <c r="I22" s="88">
        <f t="shared" si="2"/>
        <v>38</v>
      </c>
      <c r="J22" s="88">
        <f t="shared" si="2"/>
        <v>34</v>
      </c>
      <c r="K22" s="88">
        <f t="shared" si="2"/>
        <v>0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88">
        <f t="shared" si="2"/>
        <v>0</v>
      </c>
      <c r="P22" s="88">
        <f t="shared" si="2"/>
        <v>0</v>
      </c>
      <c r="Q22" s="88">
        <f t="shared" si="2"/>
        <v>132</v>
      </c>
      <c r="R22" s="185">
        <f>+R21+R16</f>
        <v>1132</v>
      </c>
      <c r="S22" s="185"/>
    </row>
    <row r="23" ht="15">
      <c r="Q23" s="18"/>
    </row>
  </sheetData>
  <sheetProtection/>
  <mergeCells count="22">
    <mergeCell ref="R12:S12"/>
    <mergeCell ref="R13:S13"/>
    <mergeCell ref="R14:S14"/>
    <mergeCell ref="R15:S15"/>
    <mergeCell ref="R10:S11"/>
    <mergeCell ref="E1:S1"/>
    <mergeCell ref="R2:S9"/>
    <mergeCell ref="A1:A10"/>
    <mergeCell ref="B1:B10"/>
    <mergeCell ref="E2:Q9"/>
    <mergeCell ref="E10:Q10"/>
    <mergeCell ref="C1:C11"/>
    <mergeCell ref="D1:D10"/>
    <mergeCell ref="R22:S22"/>
    <mergeCell ref="R21:S21"/>
    <mergeCell ref="A21:B21"/>
    <mergeCell ref="R20:S20"/>
    <mergeCell ref="R19:S19"/>
    <mergeCell ref="A16:B16"/>
    <mergeCell ref="R16:S16"/>
    <mergeCell ref="R17:S17"/>
    <mergeCell ref="R18:S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3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4.421875" style="0" customWidth="1"/>
    <col min="4" max="4" width="11.57421875" style="0" bestFit="1" customWidth="1"/>
    <col min="5" max="6" width="8.421875" style="56" customWidth="1"/>
    <col min="7" max="16" width="8.421875" style="0" customWidth="1"/>
    <col min="17" max="17" width="9.57421875" style="0" bestFit="1" customWidth="1"/>
    <col min="18" max="19" width="8.421875" style="56" customWidth="1"/>
    <col min="20" max="29" width="8.421875" style="0" customWidth="1"/>
    <col min="30" max="30" width="8.421875" style="0" bestFit="1" customWidth="1"/>
  </cols>
  <sheetData>
    <row r="1" spans="1:30" ht="73.5" customHeight="1" thickBot="1" thickTop="1">
      <c r="A1" s="152" t="s">
        <v>0</v>
      </c>
      <c r="B1" s="146" t="s">
        <v>1</v>
      </c>
      <c r="C1" s="146" t="s">
        <v>58</v>
      </c>
      <c r="D1" s="171" t="s">
        <v>55</v>
      </c>
      <c r="E1" s="198" t="s">
        <v>33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15" customHeight="1">
      <c r="A2" s="153"/>
      <c r="B2" s="156"/>
      <c r="C2" s="147"/>
      <c r="D2" s="172"/>
      <c r="E2" s="160" t="s">
        <v>3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60" t="s">
        <v>4</v>
      </c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61"/>
    </row>
    <row r="3" spans="1:30" ht="15" customHeight="1">
      <c r="A3" s="153"/>
      <c r="B3" s="156"/>
      <c r="C3" s="147"/>
      <c r="D3" s="172"/>
      <c r="E3" s="162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62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63"/>
    </row>
    <row r="4" spans="1:30" ht="15" customHeight="1">
      <c r="A4" s="153"/>
      <c r="B4" s="156"/>
      <c r="C4" s="147"/>
      <c r="D4" s="172"/>
      <c r="E4" s="162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62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63"/>
    </row>
    <row r="5" spans="1:30" ht="15" customHeight="1">
      <c r="A5" s="153"/>
      <c r="B5" s="156"/>
      <c r="C5" s="147"/>
      <c r="D5" s="172"/>
      <c r="E5" s="162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62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63"/>
    </row>
    <row r="6" spans="1:30" ht="15" customHeight="1">
      <c r="A6" s="153"/>
      <c r="B6" s="156"/>
      <c r="C6" s="147"/>
      <c r="D6" s="172"/>
      <c r="E6" s="162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62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63"/>
    </row>
    <row r="7" spans="1:30" ht="15" customHeight="1">
      <c r="A7" s="153"/>
      <c r="B7" s="156"/>
      <c r="C7" s="147"/>
      <c r="D7" s="172"/>
      <c r="E7" s="162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62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63"/>
    </row>
    <row r="8" spans="1:30" ht="15" customHeight="1">
      <c r="A8" s="153"/>
      <c r="B8" s="156"/>
      <c r="C8" s="147"/>
      <c r="D8" s="172"/>
      <c r="E8" s="162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62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63"/>
    </row>
    <row r="9" spans="1:30" ht="15.75" customHeight="1" thickBot="1">
      <c r="A9" s="153"/>
      <c r="B9" s="156"/>
      <c r="C9" s="147"/>
      <c r="D9" s="172"/>
      <c r="E9" s="164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64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65"/>
    </row>
    <row r="10" spans="1:30" ht="57.75" customHeight="1" thickBot="1">
      <c r="A10" s="154"/>
      <c r="B10" s="148"/>
      <c r="C10" s="147"/>
      <c r="D10" s="173"/>
      <c r="E10" s="150" t="s">
        <v>34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49" t="s">
        <v>35</v>
      </c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1"/>
    </row>
    <row r="11" spans="1:30" ht="33.75" thickBot="1">
      <c r="A11" s="72"/>
      <c r="B11" s="72"/>
      <c r="C11" s="148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73" t="s">
        <v>7</v>
      </c>
      <c r="S11" s="73" t="s">
        <v>8</v>
      </c>
      <c r="T11" s="72" t="s">
        <v>9</v>
      </c>
      <c r="U11" s="72" t="s">
        <v>10</v>
      </c>
      <c r="V11" s="72" t="s">
        <v>11</v>
      </c>
      <c r="W11" s="72" t="s">
        <v>12</v>
      </c>
      <c r="X11" s="72" t="s">
        <v>13</v>
      </c>
      <c r="Y11" s="72" t="s">
        <v>14</v>
      </c>
      <c r="Z11" s="72" t="s">
        <v>15</v>
      </c>
      <c r="AA11" s="72" t="s">
        <v>16</v>
      </c>
      <c r="AB11" s="72" t="s">
        <v>17</v>
      </c>
      <c r="AC11" s="72" t="s">
        <v>18</v>
      </c>
      <c r="AD11" s="72" t="s">
        <v>19</v>
      </c>
    </row>
    <row r="12" spans="1:30" s="74" customFormat="1" ht="15.75" customHeight="1" thickBot="1">
      <c r="A12" s="1" t="s">
        <v>102</v>
      </c>
      <c r="B12" s="75" t="s">
        <v>103</v>
      </c>
      <c r="C12" s="75"/>
      <c r="D12" s="75"/>
      <c r="E12" s="85">
        <v>3</v>
      </c>
      <c r="F12" s="79"/>
      <c r="G12" s="79">
        <v>1</v>
      </c>
      <c r="H12" s="79"/>
      <c r="I12" s="79"/>
      <c r="J12" s="79">
        <v>1</v>
      </c>
      <c r="K12" s="79"/>
      <c r="L12" s="79"/>
      <c r="M12" s="79"/>
      <c r="N12" s="79"/>
      <c r="O12" s="79"/>
      <c r="P12" s="79"/>
      <c r="Q12" s="7">
        <f>SUM(E12:P12)</f>
        <v>5</v>
      </c>
      <c r="R12" s="85">
        <v>5</v>
      </c>
      <c r="S12" s="79"/>
      <c r="T12" s="79">
        <v>1</v>
      </c>
      <c r="U12" s="79"/>
      <c r="V12" s="79">
        <v>2</v>
      </c>
      <c r="W12" s="79">
        <v>1</v>
      </c>
      <c r="X12" s="79"/>
      <c r="Y12" s="79"/>
      <c r="Z12" s="79"/>
      <c r="AA12" s="79"/>
      <c r="AB12" s="79"/>
      <c r="AC12" s="79"/>
      <c r="AD12" s="7">
        <f aca="true" t="shared" si="0" ref="AD12:AD20">SUM(R12:AC12)</f>
        <v>9</v>
      </c>
    </row>
    <row r="13" spans="1:30" s="74" customFormat="1" ht="15.75" customHeight="1" thickBot="1">
      <c r="A13" s="1" t="s">
        <v>102</v>
      </c>
      <c r="B13" s="75" t="s">
        <v>104</v>
      </c>
      <c r="C13" s="75"/>
      <c r="D13" s="75"/>
      <c r="E13" s="85"/>
      <c r="F13" s="79"/>
      <c r="G13" s="79">
        <v>2</v>
      </c>
      <c r="H13" s="79"/>
      <c r="I13" s="79">
        <v>1</v>
      </c>
      <c r="J13" s="79">
        <v>4</v>
      </c>
      <c r="K13" s="79"/>
      <c r="L13" s="79"/>
      <c r="M13" s="79"/>
      <c r="N13" s="79"/>
      <c r="O13" s="79"/>
      <c r="P13" s="79"/>
      <c r="Q13" s="7">
        <f>SUM(E13:P13)</f>
        <v>7</v>
      </c>
      <c r="R13" s="85">
        <v>1</v>
      </c>
      <c r="S13" s="79"/>
      <c r="T13" s="79">
        <v>2</v>
      </c>
      <c r="U13" s="79"/>
      <c r="V13" s="79">
        <v>1</v>
      </c>
      <c r="W13" s="79">
        <v>4</v>
      </c>
      <c r="X13" s="79"/>
      <c r="Y13" s="79"/>
      <c r="Z13" s="79"/>
      <c r="AA13" s="79"/>
      <c r="AB13" s="79"/>
      <c r="AC13" s="79"/>
      <c r="AD13" s="7">
        <f t="shared" si="0"/>
        <v>8</v>
      </c>
    </row>
    <row r="14" spans="1:30" s="74" customFormat="1" ht="15.75" customHeight="1" thickBot="1">
      <c r="A14" s="1" t="s">
        <v>102</v>
      </c>
      <c r="B14" s="75" t="s">
        <v>105</v>
      </c>
      <c r="C14" s="75"/>
      <c r="D14" s="75"/>
      <c r="E14" s="85">
        <v>1</v>
      </c>
      <c r="F14" s="79"/>
      <c r="G14" s="79">
        <v>1</v>
      </c>
      <c r="H14" s="79"/>
      <c r="I14" s="79">
        <v>2</v>
      </c>
      <c r="J14" s="79">
        <v>2</v>
      </c>
      <c r="K14" s="79"/>
      <c r="L14" s="79"/>
      <c r="M14" s="79"/>
      <c r="N14" s="79"/>
      <c r="O14" s="79"/>
      <c r="P14" s="79"/>
      <c r="Q14" s="7">
        <f>SUM(E14:P14)</f>
        <v>6</v>
      </c>
      <c r="R14" s="85">
        <v>2</v>
      </c>
      <c r="S14" s="79"/>
      <c r="T14" s="79">
        <v>1</v>
      </c>
      <c r="U14" s="79">
        <v>1</v>
      </c>
      <c r="V14" s="79">
        <v>3</v>
      </c>
      <c r="W14" s="79">
        <v>3</v>
      </c>
      <c r="X14" s="79"/>
      <c r="Y14" s="79"/>
      <c r="Z14" s="79"/>
      <c r="AA14" s="79"/>
      <c r="AB14" s="79"/>
      <c r="AC14" s="79"/>
      <c r="AD14" s="7">
        <f t="shared" si="0"/>
        <v>10</v>
      </c>
    </row>
    <row r="15" spans="1:30" s="74" customFormat="1" ht="15.75" customHeight="1" thickBot="1">
      <c r="A15" s="1" t="s">
        <v>102</v>
      </c>
      <c r="B15" s="75" t="s">
        <v>106</v>
      </c>
      <c r="C15" s="75"/>
      <c r="D15" s="75"/>
      <c r="E15" s="85">
        <v>1</v>
      </c>
      <c r="F15" s="79"/>
      <c r="G15" s="79">
        <v>1</v>
      </c>
      <c r="H15" s="79"/>
      <c r="I15" s="79"/>
      <c r="J15" s="79"/>
      <c r="K15" s="79"/>
      <c r="L15" s="79"/>
      <c r="M15" s="79"/>
      <c r="N15" s="79"/>
      <c r="O15" s="79"/>
      <c r="P15" s="79"/>
      <c r="Q15" s="7">
        <f>SUM(E15:P15)</f>
        <v>2</v>
      </c>
      <c r="R15" s="85">
        <v>1</v>
      </c>
      <c r="S15" s="85">
        <v>1</v>
      </c>
      <c r="T15" s="79">
        <v>1</v>
      </c>
      <c r="U15" s="79"/>
      <c r="V15" s="79">
        <v>2</v>
      </c>
      <c r="W15" s="79"/>
      <c r="X15" s="79"/>
      <c r="Y15" s="79"/>
      <c r="Z15" s="79"/>
      <c r="AA15" s="79"/>
      <c r="AB15" s="79"/>
      <c r="AC15" s="79"/>
      <c r="AD15" s="7">
        <f t="shared" si="0"/>
        <v>5</v>
      </c>
    </row>
    <row r="16" spans="1:31" s="82" customFormat="1" ht="15.75" customHeight="1" thickBot="1">
      <c r="A16" s="144" t="s">
        <v>112</v>
      </c>
      <c r="B16" s="145"/>
      <c r="C16" s="45">
        <f>+D16/'Meta Corte Muni'!J26</f>
        <v>0.78125</v>
      </c>
      <c r="D16" s="20">
        <f>+Q16/AD16</f>
        <v>0.625</v>
      </c>
      <c r="E16" s="86">
        <f aca="true" t="shared" si="1" ref="E16:AD16">SUM(E12:E15)</f>
        <v>5</v>
      </c>
      <c r="F16" s="86">
        <f t="shared" si="1"/>
        <v>0</v>
      </c>
      <c r="G16" s="84">
        <f t="shared" si="1"/>
        <v>5</v>
      </c>
      <c r="H16" s="84">
        <f t="shared" si="1"/>
        <v>0</v>
      </c>
      <c r="I16" s="84">
        <f t="shared" si="1"/>
        <v>3</v>
      </c>
      <c r="J16" s="84">
        <f t="shared" si="1"/>
        <v>7</v>
      </c>
      <c r="K16" s="84">
        <f t="shared" si="1"/>
        <v>0</v>
      </c>
      <c r="L16" s="84">
        <f t="shared" si="1"/>
        <v>0</v>
      </c>
      <c r="M16" s="84">
        <f t="shared" si="1"/>
        <v>0</v>
      </c>
      <c r="N16" s="84">
        <f t="shared" si="1"/>
        <v>0</v>
      </c>
      <c r="O16" s="84">
        <f t="shared" si="1"/>
        <v>0</v>
      </c>
      <c r="P16" s="84">
        <f t="shared" si="1"/>
        <v>0</v>
      </c>
      <c r="Q16" s="15">
        <f t="shared" si="1"/>
        <v>20</v>
      </c>
      <c r="R16" s="86">
        <f t="shared" si="1"/>
        <v>9</v>
      </c>
      <c r="S16" s="86">
        <f t="shared" si="1"/>
        <v>1</v>
      </c>
      <c r="T16" s="84">
        <f t="shared" si="1"/>
        <v>5</v>
      </c>
      <c r="U16" s="84">
        <f t="shared" si="1"/>
        <v>1</v>
      </c>
      <c r="V16" s="84">
        <f t="shared" si="1"/>
        <v>8</v>
      </c>
      <c r="W16" s="84">
        <f t="shared" si="1"/>
        <v>8</v>
      </c>
      <c r="X16" s="84">
        <f t="shared" si="1"/>
        <v>0</v>
      </c>
      <c r="Y16" s="84">
        <f t="shared" si="1"/>
        <v>0</v>
      </c>
      <c r="Z16" s="84">
        <f t="shared" si="1"/>
        <v>0</v>
      </c>
      <c r="AA16" s="84">
        <f t="shared" si="1"/>
        <v>0</v>
      </c>
      <c r="AB16" s="84">
        <f t="shared" si="1"/>
        <v>0</v>
      </c>
      <c r="AC16" s="84">
        <f t="shared" si="1"/>
        <v>0</v>
      </c>
      <c r="AD16" s="15">
        <f t="shared" si="1"/>
        <v>32</v>
      </c>
      <c r="AE16" s="89"/>
    </row>
    <row r="17" spans="1:30" s="74" customFormat="1" ht="13.5" thickBot="1">
      <c r="A17" s="1" t="s">
        <v>107</v>
      </c>
      <c r="B17" s="75" t="s">
        <v>108</v>
      </c>
      <c r="C17" s="75"/>
      <c r="D17" s="75"/>
      <c r="E17" s="85">
        <v>1</v>
      </c>
      <c r="F17" s="85">
        <v>4</v>
      </c>
      <c r="G17" s="79">
        <v>3</v>
      </c>
      <c r="H17" s="79">
        <v>1</v>
      </c>
      <c r="I17" s="79">
        <v>1</v>
      </c>
      <c r="J17" s="79">
        <v>1</v>
      </c>
      <c r="K17" s="79"/>
      <c r="L17" s="79"/>
      <c r="M17" s="79"/>
      <c r="N17" s="79"/>
      <c r="O17" s="79"/>
      <c r="P17" s="79"/>
      <c r="Q17" s="7">
        <f>SUM(E17:P17)</f>
        <v>11</v>
      </c>
      <c r="R17" s="85">
        <v>1</v>
      </c>
      <c r="S17" s="85">
        <v>4</v>
      </c>
      <c r="T17" s="79">
        <v>3</v>
      </c>
      <c r="U17" s="79">
        <v>1</v>
      </c>
      <c r="V17" s="79">
        <v>2</v>
      </c>
      <c r="W17" s="79">
        <v>2</v>
      </c>
      <c r="X17" s="79"/>
      <c r="Y17" s="79"/>
      <c r="Z17" s="79"/>
      <c r="AA17" s="79"/>
      <c r="AB17" s="79"/>
      <c r="AC17" s="79"/>
      <c r="AD17" s="7">
        <f t="shared" si="0"/>
        <v>13</v>
      </c>
    </row>
    <row r="18" spans="1:30" s="74" customFormat="1" ht="13.5" thickBot="1">
      <c r="A18" s="1" t="s">
        <v>107</v>
      </c>
      <c r="B18" s="75" t="s">
        <v>109</v>
      </c>
      <c r="C18" s="75"/>
      <c r="D18" s="75"/>
      <c r="E18" s="85"/>
      <c r="F18" s="85">
        <v>1</v>
      </c>
      <c r="G18" s="79">
        <v>1</v>
      </c>
      <c r="H18" s="79">
        <v>1</v>
      </c>
      <c r="I18" s="79">
        <v>1</v>
      </c>
      <c r="J18" s="79">
        <v>1</v>
      </c>
      <c r="K18" s="79"/>
      <c r="L18" s="79"/>
      <c r="M18" s="79"/>
      <c r="N18" s="79"/>
      <c r="O18" s="79"/>
      <c r="P18" s="79"/>
      <c r="Q18" s="7">
        <f>SUM(E18:P18)</f>
        <v>5</v>
      </c>
      <c r="R18" s="79"/>
      <c r="S18" s="85">
        <v>2</v>
      </c>
      <c r="T18" s="79">
        <v>1</v>
      </c>
      <c r="U18" s="79">
        <v>1</v>
      </c>
      <c r="V18" s="79">
        <v>1</v>
      </c>
      <c r="W18" s="79">
        <v>1</v>
      </c>
      <c r="X18" s="79"/>
      <c r="Y18" s="79"/>
      <c r="Z18" s="79"/>
      <c r="AA18" s="79"/>
      <c r="AB18" s="79"/>
      <c r="AC18" s="79"/>
      <c r="AD18" s="7">
        <f t="shared" si="0"/>
        <v>6</v>
      </c>
    </row>
    <row r="19" spans="1:30" s="74" customFormat="1" ht="13.5" thickBot="1">
      <c r="A19" s="1" t="s">
        <v>107</v>
      </c>
      <c r="B19" s="75" t="s">
        <v>110</v>
      </c>
      <c r="C19" s="75"/>
      <c r="D19" s="75"/>
      <c r="E19" s="85"/>
      <c r="F19" s="85">
        <v>1</v>
      </c>
      <c r="G19" s="79">
        <v>1</v>
      </c>
      <c r="H19" s="79"/>
      <c r="I19" s="79">
        <v>1</v>
      </c>
      <c r="J19" s="79">
        <v>1</v>
      </c>
      <c r="K19" s="79"/>
      <c r="L19" s="79"/>
      <c r="M19" s="79"/>
      <c r="N19" s="79"/>
      <c r="O19" s="79"/>
      <c r="P19" s="79"/>
      <c r="Q19" s="7">
        <f>SUM(E19:P19)</f>
        <v>4</v>
      </c>
      <c r="R19" s="85"/>
      <c r="S19" s="85">
        <v>1</v>
      </c>
      <c r="T19" s="79">
        <v>1</v>
      </c>
      <c r="U19" s="79"/>
      <c r="V19" s="79">
        <v>1</v>
      </c>
      <c r="W19" s="79">
        <v>1</v>
      </c>
      <c r="X19" s="79"/>
      <c r="Y19" s="79"/>
      <c r="Z19" s="79"/>
      <c r="AA19" s="79"/>
      <c r="AB19" s="79"/>
      <c r="AC19" s="79"/>
      <c r="AD19" s="7">
        <f t="shared" si="0"/>
        <v>4</v>
      </c>
    </row>
    <row r="20" spans="1:30" s="74" customFormat="1" ht="13.5" thickBot="1">
      <c r="A20" s="1" t="s">
        <v>107</v>
      </c>
      <c r="B20" s="75" t="s">
        <v>111</v>
      </c>
      <c r="C20" s="75"/>
      <c r="D20" s="75"/>
      <c r="E20" s="85">
        <v>1</v>
      </c>
      <c r="F20" s="85"/>
      <c r="G20" s="79">
        <v>1</v>
      </c>
      <c r="H20" s="79">
        <v>1</v>
      </c>
      <c r="I20" s="79"/>
      <c r="J20" s="79"/>
      <c r="K20" s="79"/>
      <c r="L20" s="79"/>
      <c r="M20" s="79"/>
      <c r="N20" s="79"/>
      <c r="O20" s="79"/>
      <c r="P20" s="79"/>
      <c r="Q20" s="7">
        <f>SUM(E20:P20)</f>
        <v>3</v>
      </c>
      <c r="R20" s="85">
        <v>1</v>
      </c>
      <c r="S20" s="79"/>
      <c r="T20" s="79">
        <v>3</v>
      </c>
      <c r="U20" s="79">
        <v>1</v>
      </c>
      <c r="V20" s="79"/>
      <c r="W20" s="79"/>
      <c r="X20" s="79"/>
      <c r="Y20" s="79"/>
      <c r="Z20" s="79"/>
      <c r="AA20" s="79"/>
      <c r="AB20" s="79"/>
      <c r="AC20" s="79"/>
      <c r="AD20" s="7">
        <f t="shared" si="0"/>
        <v>5</v>
      </c>
    </row>
    <row r="21" spans="1:31" s="82" customFormat="1" ht="13.5" thickBot="1">
      <c r="A21" s="144" t="s">
        <v>113</v>
      </c>
      <c r="B21" s="145"/>
      <c r="C21" s="45">
        <f>+D21/'Meta Corte Muni'!J27</f>
        <v>1.0017421602787457</v>
      </c>
      <c r="D21" s="20">
        <f>+Q21/AD21</f>
        <v>0.8214285714285714</v>
      </c>
      <c r="E21" s="15">
        <f aca="true" t="shared" si="2" ref="E21:AD21">SUM(E17:E20)</f>
        <v>2</v>
      </c>
      <c r="F21" s="15">
        <f t="shared" si="2"/>
        <v>6</v>
      </c>
      <c r="G21" s="15">
        <f t="shared" si="2"/>
        <v>6</v>
      </c>
      <c r="H21" s="15">
        <f t="shared" si="2"/>
        <v>3</v>
      </c>
      <c r="I21" s="15">
        <f t="shared" si="2"/>
        <v>3</v>
      </c>
      <c r="J21" s="15">
        <f t="shared" si="2"/>
        <v>3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5">
        <f t="shared" si="2"/>
        <v>23</v>
      </c>
      <c r="R21" s="15">
        <f t="shared" si="2"/>
        <v>2</v>
      </c>
      <c r="S21" s="15">
        <f t="shared" si="2"/>
        <v>7</v>
      </c>
      <c r="T21" s="15">
        <f t="shared" si="2"/>
        <v>8</v>
      </c>
      <c r="U21" s="15">
        <f t="shared" si="2"/>
        <v>3</v>
      </c>
      <c r="V21" s="15">
        <f t="shared" si="2"/>
        <v>4</v>
      </c>
      <c r="W21" s="15">
        <f t="shared" si="2"/>
        <v>4</v>
      </c>
      <c r="X21" s="15">
        <f t="shared" si="2"/>
        <v>0</v>
      </c>
      <c r="Y21" s="15">
        <f t="shared" si="2"/>
        <v>0</v>
      </c>
      <c r="Z21" s="15">
        <f t="shared" si="2"/>
        <v>0</v>
      </c>
      <c r="AA21" s="15">
        <f t="shared" si="2"/>
        <v>0</v>
      </c>
      <c r="AB21" s="15">
        <f t="shared" si="2"/>
        <v>0</v>
      </c>
      <c r="AC21" s="15">
        <f t="shared" si="2"/>
        <v>0</v>
      </c>
      <c r="AD21" s="15">
        <f t="shared" si="2"/>
        <v>28</v>
      </c>
      <c r="AE21" s="89"/>
    </row>
    <row r="22" spans="2:31" s="87" customFormat="1" ht="12.75">
      <c r="B22" s="80" t="s">
        <v>19</v>
      </c>
      <c r="C22" s="80"/>
      <c r="E22" s="88">
        <f>+E21+E16</f>
        <v>7</v>
      </c>
      <c r="F22" s="88">
        <f aca="true" t="shared" si="3" ref="F22:AD22">+F21+F16</f>
        <v>6</v>
      </c>
      <c r="G22" s="88">
        <f t="shared" si="3"/>
        <v>11</v>
      </c>
      <c r="H22" s="88">
        <f t="shared" si="3"/>
        <v>3</v>
      </c>
      <c r="I22" s="88">
        <f t="shared" si="3"/>
        <v>6</v>
      </c>
      <c r="J22" s="88">
        <f t="shared" si="3"/>
        <v>10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43</v>
      </c>
      <c r="R22" s="88">
        <f t="shared" si="3"/>
        <v>11</v>
      </c>
      <c r="S22" s="88">
        <f t="shared" si="3"/>
        <v>8</v>
      </c>
      <c r="T22" s="88">
        <f t="shared" si="3"/>
        <v>13</v>
      </c>
      <c r="U22" s="88">
        <f t="shared" si="3"/>
        <v>4</v>
      </c>
      <c r="V22" s="88">
        <f t="shared" si="3"/>
        <v>12</v>
      </c>
      <c r="W22" s="88">
        <f t="shared" si="3"/>
        <v>12</v>
      </c>
      <c r="X22" s="88">
        <f t="shared" si="3"/>
        <v>0</v>
      </c>
      <c r="Y22" s="88">
        <f t="shared" si="3"/>
        <v>0</v>
      </c>
      <c r="Z22" s="88">
        <f t="shared" si="3"/>
        <v>0</v>
      </c>
      <c r="AA22" s="88">
        <f t="shared" si="3"/>
        <v>0</v>
      </c>
      <c r="AB22" s="88">
        <f t="shared" si="3"/>
        <v>0</v>
      </c>
      <c r="AC22" s="88">
        <f t="shared" si="3"/>
        <v>0</v>
      </c>
      <c r="AD22" s="88">
        <f t="shared" si="3"/>
        <v>60</v>
      </c>
      <c r="AE22" s="83"/>
    </row>
    <row r="23" ht="15">
      <c r="AD23" s="18"/>
    </row>
  </sheetData>
  <sheetProtection/>
  <mergeCells count="11">
    <mergeCell ref="E2:Q9"/>
    <mergeCell ref="E10:Q10"/>
    <mergeCell ref="C1:C11"/>
    <mergeCell ref="A16:B16"/>
    <mergeCell ref="A21:B21"/>
    <mergeCell ref="R10:AD10"/>
    <mergeCell ref="R2:AD9"/>
    <mergeCell ref="D1:D10"/>
    <mergeCell ref="E1:AD1"/>
    <mergeCell ref="A1:A10"/>
    <mergeCell ref="B1:B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6" width="8.421875" style="56" customWidth="1"/>
    <col min="7" max="17" width="8.421875" style="0" customWidth="1"/>
  </cols>
  <sheetData>
    <row r="1" spans="1:19" ht="73.5" customHeight="1" thickBot="1" thickTop="1">
      <c r="A1" s="152" t="s">
        <v>0</v>
      </c>
      <c r="B1" s="146" t="s">
        <v>1</v>
      </c>
      <c r="C1" s="146" t="s">
        <v>58</v>
      </c>
      <c r="D1" s="171" t="s">
        <v>55</v>
      </c>
      <c r="E1" s="198" t="s">
        <v>36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5" customHeight="1">
      <c r="A2" s="153"/>
      <c r="B2" s="156"/>
      <c r="C2" s="147"/>
      <c r="D2" s="172"/>
      <c r="E2" s="160" t="s">
        <v>3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60" t="s">
        <v>4</v>
      </c>
      <c r="S2" s="157"/>
    </row>
    <row r="3" spans="1:19" ht="15" customHeight="1">
      <c r="A3" s="153"/>
      <c r="B3" s="156"/>
      <c r="C3" s="147"/>
      <c r="D3" s="172"/>
      <c r="E3" s="162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62"/>
      <c r="S3" s="158"/>
    </row>
    <row r="4" spans="1:19" ht="15" customHeight="1">
      <c r="A4" s="153"/>
      <c r="B4" s="156"/>
      <c r="C4" s="147"/>
      <c r="D4" s="172"/>
      <c r="E4" s="162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62"/>
      <c r="S4" s="158"/>
    </row>
    <row r="5" spans="1:19" ht="15" customHeight="1">
      <c r="A5" s="153"/>
      <c r="B5" s="156"/>
      <c r="C5" s="147"/>
      <c r="D5" s="172"/>
      <c r="E5" s="162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62"/>
      <c r="S5" s="158"/>
    </row>
    <row r="6" spans="1:19" ht="15" customHeight="1">
      <c r="A6" s="153"/>
      <c r="B6" s="156"/>
      <c r="C6" s="147"/>
      <c r="D6" s="172"/>
      <c r="E6" s="162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62"/>
      <c r="S6" s="158"/>
    </row>
    <row r="7" spans="1:19" ht="15" customHeight="1">
      <c r="A7" s="153"/>
      <c r="B7" s="156"/>
      <c r="C7" s="147"/>
      <c r="D7" s="172"/>
      <c r="E7" s="162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62"/>
      <c r="S7" s="158"/>
    </row>
    <row r="8" spans="1:19" ht="15" customHeight="1">
      <c r="A8" s="153"/>
      <c r="B8" s="156"/>
      <c r="C8" s="147"/>
      <c r="D8" s="172"/>
      <c r="E8" s="162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62"/>
      <c r="S8" s="158"/>
    </row>
    <row r="9" spans="1:19" ht="15.75" customHeight="1" thickBot="1">
      <c r="A9" s="153"/>
      <c r="B9" s="156"/>
      <c r="C9" s="147"/>
      <c r="D9" s="172"/>
      <c r="E9" s="164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64"/>
      <c r="S9" s="159"/>
    </row>
    <row r="10" spans="1:19" ht="57.75" customHeight="1" thickBot="1">
      <c r="A10" s="154"/>
      <c r="B10" s="148"/>
      <c r="C10" s="147"/>
      <c r="D10" s="173"/>
      <c r="E10" s="150" t="s">
        <v>37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1"/>
      <c r="R10" s="196" t="s">
        <v>126</v>
      </c>
      <c r="S10" s="196"/>
    </row>
    <row r="11" spans="1:19" ht="33.75" thickBot="1">
      <c r="A11" s="72"/>
      <c r="B11" s="72"/>
      <c r="C11" s="148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97"/>
      <c r="S11" s="197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85">
        <v>1</v>
      </c>
      <c r="F12" s="85">
        <v>2</v>
      </c>
      <c r="G12" s="77">
        <v>0</v>
      </c>
      <c r="H12" s="77">
        <v>0</v>
      </c>
      <c r="I12" s="77"/>
      <c r="J12" s="77">
        <v>70</v>
      </c>
      <c r="K12" s="77"/>
      <c r="L12" s="77"/>
      <c r="M12" s="77"/>
      <c r="N12" s="77"/>
      <c r="O12" s="77"/>
      <c r="P12" s="77"/>
      <c r="Q12" s="19">
        <f>SUM(E12:P12)</f>
        <v>73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85"/>
      <c r="F13" s="85">
        <v>0</v>
      </c>
      <c r="G13" s="77"/>
      <c r="H13" s="77">
        <v>0</v>
      </c>
      <c r="I13" s="77">
        <v>0</v>
      </c>
      <c r="J13" s="77">
        <v>45</v>
      </c>
      <c r="K13" s="77"/>
      <c r="L13" s="77"/>
      <c r="M13" s="77"/>
      <c r="N13" s="77"/>
      <c r="O13" s="77"/>
      <c r="P13" s="77"/>
      <c r="Q13" s="19">
        <f>SUM(E13:P13)</f>
        <v>45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85"/>
      <c r="F14" s="85"/>
      <c r="G14" s="77"/>
      <c r="H14" s="77"/>
      <c r="I14" s="77">
        <v>2</v>
      </c>
      <c r="J14" s="77">
        <v>20</v>
      </c>
      <c r="K14" s="77"/>
      <c r="L14" s="77"/>
      <c r="M14" s="77"/>
      <c r="N14" s="77"/>
      <c r="O14" s="77"/>
      <c r="P14" s="77"/>
      <c r="Q14" s="19">
        <f>SUM(E14:P14)</f>
        <v>22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85"/>
      <c r="F15" s="85"/>
      <c r="G15" s="77"/>
      <c r="H15" s="77">
        <v>0</v>
      </c>
      <c r="I15" s="77">
        <v>4</v>
      </c>
      <c r="J15" s="77">
        <v>15</v>
      </c>
      <c r="K15" s="77"/>
      <c r="L15" s="77"/>
      <c r="M15" s="77"/>
      <c r="N15" s="77"/>
      <c r="O15" s="77"/>
      <c r="P15" s="77"/>
      <c r="Q15" s="19">
        <f>SUM(E15:P15)</f>
        <v>19</v>
      </c>
    </row>
    <row r="16" spans="1:19" s="82" customFormat="1" ht="13.5" thickBot="1">
      <c r="A16" s="144" t="s">
        <v>112</v>
      </c>
      <c r="B16" s="145"/>
      <c r="C16" s="45">
        <f>+D16/'Meta Corte Muni'!K26</f>
        <v>1.3941498316498318</v>
      </c>
      <c r="D16" s="20">
        <f>+Q16/R16</f>
        <v>0.15056818181818182</v>
      </c>
      <c r="E16" s="86">
        <f aca="true" t="shared" si="0" ref="E16:P16">SUM(E12:E15)</f>
        <v>1</v>
      </c>
      <c r="F16" s="86">
        <f t="shared" si="0"/>
        <v>2</v>
      </c>
      <c r="G16" s="84">
        <f t="shared" si="0"/>
        <v>0</v>
      </c>
      <c r="H16" s="84">
        <f t="shared" si="0"/>
        <v>0</v>
      </c>
      <c r="I16" s="84">
        <f t="shared" si="0"/>
        <v>6</v>
      </c>
      <c r="J16" s="84">
        <f t="shared" si="0"/>
        <v>150</v>
      </c>
      <c r="K16" s="84">
        <f t="shared" si="0"/>
        <v>0</v>
      </c>
      <c r="L16" s="84">
        <f t="shared" si="0"/>
        <v>0</v>
      </c>
      <c r="M16" s="84">
        <f t="shared" si="0"/>
        <v>0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15">
        <f>SUM(Q12:Q15)</f>
        <v>159</v>
      </c>
      <c r="R16" s="190">
        <v>1056</v>
      </c>
      <c r="S16" s="191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85">
        <v>4</v>
      </c>
      <c r="F17" s="85">
        <v>4</v>
      </c>
      <c r="G17" s="77">
        <v>0</v>
      </c>
      <c r="H17" s="77">
        <v>6</v>
      </c>
      <c r="I17" s="77">
        <v>7</v>
      </c>
      <c r="J17" s="77">
        <v>9</v>
      </c>
      <c r="K17" s="77"/>
      <c r="L17" s="78"/>
      <c r="M17" s="78"/>
      <c r="N17" s="78"/>
      <c r="O17" s="78"/>
      <c r="P17" s="78"/>
      <c r="Q17" s="19">
        <f>SUM(E17:P17)</f>
        <v>30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85"/>
      <c r="F18" s="85">
        <v>1</v>
      </c>
      <c r="G18" s="77">
        <v>1</v>
      </c>
      <c r="H18" s="77"/>
      <c r="I18" s="77"/>
      <c r="J18" s="77"/>
      <c r="K18" s="77"/>
      <c r="L18" s="78"/>
      <c r="M18" s="78"/>
      <c r="N18" s="78"/>
      <c r="O18" s="78"/>
      <c r="P18" s="78"/>
      <c r="Q18" s="19">
        <f>SUM(E18:P18)</f>
        <v>2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85"/>
      <c r="F19" s="85">
        <v>1</v>
      </c>
      <c r="G19" s="77">
        <v>5</v>
      </c>
      <c r="H19" s="77">
        <v>6</v>
      </c>
      <c r="I19" s="77">
        <v>4</v>
      </c>
      <c r="J19" s="77">
        <v>2</v>
      </c>
      <c r="K19" s="77"/>
      <c r="L19" s="78"/>
      <c r="M19" s="78"/>
      <c r="N19" s="78"/>
      <c r="O19" s="78"/>
      <c r="P19" s="78"/>
      <c r="Q19" s="19">
        <f>SUM(E19:P19)</f>
        <v>18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85"/>
      <c r="F20" s="85"/>
      <c r="G20" s="77"/>
      <c r="H20" s="77">
        <v>1</v>
      </c>
      <c r="I20" s="77">
        <v>1</v>
      </c>
      <c r="J20" s="77">
        <v>3</v>
      </c>
      <c r="K20" s="77"/>
      <c r="L20" s="78"/>
      <c r="M20" s="78"/>
      <c r="N20" s="78"/>
      <c r="O20" s="78"/>
      <c r="P20" s="78"/>
      <c r="Q20" s="19">
        <f>SUM(E20:P20)</f>
        <v>5</v>
      </c>
    </row>
    <row r="21" spans="1:19" s="82" customFormat="1" ht="13.5" thickBot="1">
      <c r="A21" s="144" t="s">
        <v>113</v>
      </c>
      <c r="B21" s="145"/>
      <c r="C21" s="45">
        <f>+D21/'Meta Corte Muni'!K27</f>
        <v>0.42192150725704997</v>
      </c>
      <c r="D21" s="20">
        <f>+Q21/R21</f>
        <v>0.045567522783761395</v>
      </c>
      <c r="E21" s="15">
        <f aca="true" t="shared" si="1" ref="E21:P21">SUM(E17:E20)</f>
        <v>4</v>
      </c>
      <c r="F21" s="15">
        <f t="shared" si="1"/>
        <v>6</v>
      </c>
      <c r="G21" s="15">
        <f t="shared" si="1"/>
        <v>6</v>
      </c>
      <c r="H21" s="15">
        <f t="shared" si="1"/>
        <v>13</v>
      </c>
      <c r="I21" s="15">
        <f t="shared" si="1"/>
        <v>12</v>
      </c>
      <c r="J21" s="15">
        <f t="shared" si="1"/>
        <v>14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55</v>
      </c>
      <c r="R21" s="186">
        <v>1207</v>
      </c>
      <c r="S21" s="187"/>
    </row>
    <row r="22" spans="2:19" s="87" customFormat="1" ht="12.75">
      <c r="B22" s="80" t="s">
        <v>114</v>
      </c>
      <c r="C22" s="80"/>
      <c r="E22" s="88">
        <f>+E21+E16</f>
        <v>5</v>
      </c>
      <c r="F22" s="88">
        <f aca="true" t="shared" si="2" ref="F22:Q22">+F21+F16</f>
        <v>8</v>
      </c>
      <c r="G22" s="88">
        <f t="shared" si="2"/>
        <v>6</v>
      </c>
      <c r="H22" s="88">
        <f t="shared" si="2"/>
        <v>13</v>
      </c>
      <c r="I22" s="88">
        <f t="shared" si="2"/>
        <v>18</v>
      </c>
      <c r="J22" s="88">
        <f t="shared" si="2"/>
        <v>164</v>
      </c>
      <c r="K22" s="88">
        <f t="shared" si="2"/>
        <v>0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88">
        <f t="shared" si="2"/>
        <v>0</v>
      </c>
      <c r="P22" s="88">
        <f t="shared" si="2"/>
        <v>0</v>
      </c>
      <c r="Q22" s="88">
        <f t="shared" si="2"/>
        <v>214</v>
      </c>
      <c r="R22" s="199">
        <f>+R21+R16</f>
        <v>2263</v>
      </c>
      <c r="S22" s="199" t="e">
        <f>+S16+S21+#REF!+#REF!+#REF!+#REF!+#REF!+#REF!+#REF!+#REF!+#REF!+#REF!</f>
        <v>#REF!</v>
      </c>
    </row>
    <row r="25" ht="15">
      <c r="Q25" s="18"/>
    </row>
  </sheetData>
  <sheetProtection/>
  <mergeCells count="14">
    <mergeCell ref="E1:S1"/>
    <mergeCell ref="A1:A10"/>
    <mergeCell ref="B1:B10"/>
    <mergeCell ref="E2:Q9"/>
    <mergeCell ref="E10:Q10"/>
    <mergeCell ref="D1:D10"/>
    <mergeCell ref="C1:C11"/>
    <mergeCell ref="R22:S22"/>
    <mergeCell ref="A16:B16"/>
    <mergeCell ref="R16:S16"/>
    <mergeCell ref="A21:B21"/>
    <mergeCell ref="R21:S21"/>
    <mergeCell ref="R2:S9"/>
    <mergeCell ref="R10:S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1.57421875" style="0" bestFit="1" customWidth="1"/>
    <col min="5" max="5" width="5.57421875" style="56" bestFit="1" customWidth="1"/>
    <col min="6" max="6" width="7.00390625" style="56" bestFit="1" customWidth="1"/>
    <col min="7" max="7" width="5.7109375" style="56" bestFit="1" customWidth="1"/>
    <col min="8" max="8" width="5.00390625" style="56" bestFit="1" customWidth="1"/>
    <col min="9" max="9" width="5.140625" style="56" bestFit="1" customWidth="1"/>
    <col min="10" max="10" width="5.28125" style="56" bestFit="1" customWidth="1"/>
    <col min="11" max="11" width="5.00390625" style="56" bestFit="1" customWidth="1"/>
    <col min="12" max="12" width="6.28125" style="56" bestFit="1" customWidth="1"/>
    <col min="13" max="13" width="5.7109375" style="56" bestFit="1" customWidth="1"/>
    <col min="14" max="14" width="6.00390625" style="56" bestFit="1" customWidth="1"/>
    <col min="15" max="15" width="6.28125" style="56" bestFit="1" customWidth="1"/>
    <col min="16" max="16" width="5.7109375" style="56" bestFit="1" customWidth="1"/>
    <col min="17" max="17" width="9.57421875" style="56" bestFit="1" customWidth="1"/>
    <col min="18" max="18" width="5.57421875" style="56" bestFit="1" customWidth="1"/>
    <col min="19" max="19" width="7.00390625" style="56" bestFit="1" customWidth="1"/>
    <col min="20" max="20" width="6.00390625" style="56" bestFit="1" customWidth="1"/>
    <col min="21" max="21" width="5.00390625" style="56" bestFit="1" customWidth="1"/>
    <col min="22" max="22" width="5.140625" style="56" bestFit="1" customWidth="1"/>
    <col min="23" max="23" width="5.28125" style="56" bestFit="1" customWidth="1"/>
    <col min="24" max="24" width="5.00390625" style="56" bestFit="1" customWidth="1"/>
    <col min="25" max="25" width="6.28125" style="56" bestFit="1" customWidth="1"/>
    <col min="26" max="26" width="5.7109375" style="56" bestFit="1" customWidth="1"/>
    <col min="27" max="27" width="6.00390625" style="56" bestFit="1" customWidth="1"/>
    <col min="28" max="28" width="6.28125" style="56" bestFit="1" customWidth="1"/>
    <col min="29" max="29" width="5.7109375" style="56" bestFit="1" customWidth="1"/>
    <col min="30" max="30" width="9.57421875" style="56" bestFit="1" customWidth="1"/>
  </cols>
  <sheetData>
    <row r="1" spans="1:30" ht="73.5" customHeight="1" thickBot="1" thickTop="1">
      <c r="A1" s="152" t="s">
        <v>0</v>
      </c>
      <c r="B1" s="146" t="s">
        <v>1</v>
      </c>
      <c r="C1" s="146" t="s">
        <v>58</v>
      </c>
      <c r="D1" s="171" t="s">
        <v>55</v>
      </c>
      <c r="E1" s="198" t="s">
        <v>38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15" customHeight="1">
      <c r="A2" s="153"/>
      <c r="B2" s="156"/>
      <c r="C2" s="147"/>
      <c r="D2" s="172"/>
      <c r="E2" s="200" t="s">
        <v>3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0" t="s">
        <v>4</v>
      </c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6"/>
    </row>
    <row r="3" spans="1:30" ht="15" customHeight="1">
      <c r="A3" s="153"/>
      <c r="B3" s="156"/>
      <c r="C3" s="147"/>
      <c r="D3" s="172"/>
      <c r="E3" s="202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7"/>
    </row>
    <row r="4" spans="1:30" ht="15" customHeight="1">
      <c r="A4" s="153"/>
      <c r="B4" s="156"/>
      <c r="C4" s="147"/>
      <c r="D4" s="172"/>
      <c r="E4" s="202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2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7"/>
    </row>
    <row r="5" spans="1:30" ht="15" customHeight="1">
      <c r="A5" s="153"/>
      <c r="B5" s="156"/>
      <c r="C5" s="147"/>
      <c r="D5" s="172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2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7"/>
    </row>
    <row r="6" spans="1:30" ht="15" customHeight="1">
      <c r="A6" s="153"/>
      <c r="B6" s="156"/>
      <c r="C6" s="147"/>
      <c r="D6" s="172"/>
      <c r="E6" s="202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2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7"/>
    </row>
    <row r="7" spans="1:30" ht="15" customHeight="1">
      <c r="A7" s="153"/>
      <c r="B7" s="156"/>
      <c r="C7" s="147"/>
      <c r="D7" s="172"/>
      <c r="E7" s="20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2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7"/>
    </row>
    <row r="8" spans="1:30" ht="15" customHeight="1">
      <c r="A8" s="153"/>
      <c r="B8" s="156"/>
      <c r="C8" s="147"/>
      <c r="D8" s="172"/>
      <c r="E8" s="202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2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7"/>
    </row>
    <row r="9" spans="1:30" ht="15.75" customHeight="1" thickBot="1">
      <c r="A9" s="153"/>
      <c r="B9" s="156"/>
      <c r="C9" s="147"/>
      <c r="D9" s="172"/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4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8"/>
    </row>
    <row r="10" spans="1:30" ht="57.75" customHeight="1" thickBot="1">
      <c r="A10" s="154"/>
      <c r="B10" s="148"/>
      <c r="C10" s="147"/>
      <c r="D10" s="173"/>
      <c r="E10" s="209" t="s">
        <v>39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10" t="s">
        <v>40</v>
      </c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11"/>
    </row>
    <row r="11" spans="1:30" ht="24" thickBot="1">
      <c r="A11" s="72"/>
      <c r="B11" s="72"/>
      <c r="C11" s="148"/>
      <c r="D11" s="72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7</v>
      </c>
      <c r="S11" s="97" t="s">
        <v>8</v>
      </c>
      <c r="T11" s="97" t="s">
        <v>9</v>
      </c>
      <c r="U11" s="97" t="s">
        <v>10</v>
      </c>
      <c r="V11" s="97" t="s">
        <v>11</v>
      </c>
      <c r="W11" s="97" t="s">
        <v>12</v>
      </c>
      <c r="X11" s="97" t="s">
        <v>13</v>
      </c>
      <c r="Y11" s="97" t="s">
        <v>14</v>
      </c>
      <c r="Z11" s="97" t="s">
        <v>15</v>
      </c>
      <c r="AA11" s="97" t="s">
        <v>16</v>
      </c>
      <c r="AB11" s="97" t="s">
        <v>17</v>
      </c>
      <c r="AC11" s="97" t="s">
        <v>18</v>
      </c>
      <c r="AD11" s="97" t="s">
        <v>19</v>
      </c>
    </row>
    <row r="12" spans="1:30" ht="15.75" thickBot="1">
      <c r="A12" s="1" t="s">
        <v>102</v>
      </c>
      <c r="B12" s="11" t="s">
        <v>103</v>
      </c>
      <c r="C12" s="11"/>
      <c r="D12" s="11"/>
      <c r="E12" s="66"/>
      <c r="F12" s="66">
        <v>3</v>
      </c>
      <c r="G12" s="66">
        <v>2</v>
      </c>
      <c r="H12" s="66">
        <v>1</v>
      </c>
      <c r="I12" s="66"/>
      <c r="J12" s="66">
        <v>0</v>
      </c>
      <c r="K12" s="66"/>
      <c r="L12" s="66"/>
      <c r="M12" s="66"/>
      <c r="N12" s="66"/>
      <c r="O12" s="66"/>
      <c r="Q12" s="19">
        <f aca="true" t="shared" si="0" ref="Q12:Q20">SUM(E12:P12)</f>
        <v>6</v>
      </c>
      <c r="R12" s="66"/>
      <c r="S12" s="66">
        <v>3</v>
      </c>
      <c r="T12" s="66">
        <v>2</v>
      </c>
      <c r="U12" s="66">
        <v>1</v>
      </c>
      <c r="V12" s="66"/>
      <c r="W12" s="66">
        <v>0</v>
      </c>
      <c r="X12" s="66"/>
      <c r="Y12" s="66"/>
      <c r="Z12" s="66"/>
      <c r="AA12" s="66"/>
      <c r="AB12" s="66"/>
      <c r="AD12" s="19">
        <f aca="true" t="shared" si="1" ref="AD12:AD20">SUM(R12:AC12)</f>
        <v>6</v>
      </c>
    </row>
    <row r="13" spans="1:30" ht="15.75" thickBot="1">
      <c r="A13" s="1" t="s">
        <v>102</v>
      </c>
      <c r="B13" s="11" t="s">
        <v>104</v>
      </c>
      <c r="C13" s="11"/>
      <c r="D13" s="11"/>
      <c r="Q13" s="19">
        <f t="shared" si="0"/>
        <v>0</v>
      </c>
      <c r="AD13" s="19">
        <f t="shared" si="1"/>
        <v>0</v>
      </c>
    </row>
    <row r="14" spans="1:30" ht="15.75" thickBot="1">
      <c r="A14" s="1" t="s">
        <v>102</v>
      </c>
      <c r="B14" s="11" t="s">
        <v>105</v>
      </c>
      <c r="C14" s="11"/>
      <c r="D14" s="11"/>
      <c r="Q14" s="19">
        <f t="shared" si="0"/>
        <v>0</v>
      </c>
      <c r="AD14" s="19">
        <f t="shared" si="1"/>
        <v>0</v>
      </c>
    </row>
    <row r="15" spans="1:30" ht="15.75" thickBot="1">
      <c r="A15" s="1" t="s">
        <v>102</v>
      </c>
      <c r="B15" s="11" t="s">
        <v>106</v>
      </c>
      <c r="C15" s="11"/>
      <c r="D15" s="11"/>
      <c r="Q15" s="19">
        <f t="shared" si="0"/>
        <v>0</v>
      </c>
      <c r="AD15" s="19">
        <f t="shared" si="1"/>
        <v>0</v>
      </c>
    </row>
    <row r="16" spans="1:30" ht="15.75" thickBot="1">
      <c r="A16" s="144" t="s">
        <v>112</v>
      </c>
      <c r="B16" s="145"/>
      <c r="C16" s="45">
        <f>+D16/'Meta Corte Muni'!L26</f>
        <v>1.0204081632653061</v>
      </c>
      <c r="D16" s="20">
        <f>+Q16/AD16</f>
        <v>1</v>
      </c>
      <c r="E16" s="57">
        <f aca="true" t="shared" si="2" ref="E16:AC16">SUM(E12:E15)</f>
        <v>0</v>
      </c>
      <c r="F16" s="57">
        <f t="shared" si="2"/>
        <v>3</v>
      </c>
      <c r="G16" s="57">
        <f t="shared" si="2"/>
        <v>2</v>
      </c>
      <c r="H16" s="57">
        <f t="shared" si="2"/>
        <v>1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57">
        <f t="shared" si="2"/>
        <v>0</v>
      </c>
      <c r="O16" s="57">
        <f t="shared" si="2"/>
        <v>0</v>
      </c>
      <c r="P16" s="57">
        <f t="shared" si="2"/>
        <v>0</v>
      </c>
      <c r="Q16" s="15">
        <f>SUM(Q12:Q15)</f>
        <v>6</v>
      </c>
      <c r="R16" s="57">
        <f t="shared" si="2"/>
        <v>0</v>
      </c>
      <c r="S16" s="57">
        <f t="shared" si="2"/>
        <v>3</v>
      </c>
      <c r="T16" s="57">
        <f t="shared" si="2"/>
        <v>2</v>
      </c>
      <c r="U16" s="57">
        <f t="shared" si="2"/>
        <v>1</v>
      </c>
      <c r="V16" s="57">
        <f t="shared" si="2"/>
        <v>0</v>
      </c>
      <c r="W16" s="57">
        <f t="shared" si="2"/>
        <v>0</v>
      </c>
      <c r="X16" s="57">
        <f t="shared" si="2"/>
        <v>0</v>
      </c>
      <c r="Y16" s="57">
        <f t="shared" si="2"/>
        <v>0</v>
      </c>
      <c r="Z16" s="57">
        <f t="shared" si="2"/>
        <v>0</v>
      </c>
      <c r="AA16" s="57">
        <f t="shared" si="2"/>
        <v>0</v>
      </c>
      <c r="AB16" s="57">
        <f t="shared" si="2"/>
        <v>0</v>
      </c>
      <c r="AC16" s="57">
        <f t="shared" si="2"/>
        <v>0</v>
      </c>
      <c r="AD16" s="15">
        <f>SUM(AD12:AD15)</f>
        <v>6</v>
      </c>
    </row>
    <row r="17" spans="1:30" ht="15.75" thickBot="1">
      <c r="A17" s="1" t="s">
        <v>107</v>
      </c>
      <c r="B17" s="11" t="s">
        <v>108</v>
      </c>
      <c r="C17" s="11"/>
      <c r="D17" s="11"/>
      <c r="E17" s="66">
        <v>1</v>
      </c>
      <c r="F17" s="66">
        <v>2</v>
      </c>
      <c r="G17" s="66">
        <v>5</v>
      </c>
      <c r="H17" s="66">
        <v>6</v>
      </c>
      <c r="I17" s="66">
        <v>3</v>
      </c>
      <c r="J17" s="66">
        <v>1</v>
      </c>
      <c r="K17" s="66"/>
      <c r="L17" s="66"/>
      <c r="M17" s="66"/>
      <c r="N17" s="66"/>
      <c r="O17" s="66"/>
      <c r="Q17" s="19">
        <f t="shared" si="0"/>
        <v>18</v>
      </c>
      <c r="R17" s="66">
        <v>1</v>
      </c>
      <c r="S17" s="66">
        <v>2</v>
      </c>
      <c r="T17" s="66">
        <v>7</v>
      </c>
      <c r="U17" s="66">
        <v>8</v>
      </c>
      <c r="V17" s="66">
        <v>3</v>
      </c>
      <c r="W17" s="66">
        <v>1</v>
      </c>
      <c r="X17" s="66"/>
      <c r="Y17" s="66"/>
      <c r="Z17" s="66"/>
      <c r="AA17" s="66"/>
      <c r="AB17" s="66"/>
      <c r="AD17" s="19">
        <f t="shared" si="1"/>
        <v>22</v>
      </c>
    </row>
    <row r="18" spans="1:30" ht="15.75" thickBot="1">
      <c r="A18" s="1" t="s">
        <v>107</v>
      </c>
      <c r="B18" s="11" t="s">
        <v>109</v>
      </c>
      <c r="C18" s="11"/>
      <c r="D18" s="11"/>
      <c r="Q18" s="19">
        <f t="shared" si="0"/>
        <v>0</v>
      </c>
      <c r="AD18" s="19">
        <f t="shared" si="1"/>
        <v>0</v>
      </c>
    </row>
    <row r="19" spans="1:30" ht="15.75" thickBot="1">
      <c r="A19" s="1" t="s">
        <v>107</v>
      </c>
      <c r="B19" s="11" t="s">
        <v>110</v>
      </c>
      <c r="C19" s="11"/>
      <c r="D19" s="11"/>
      <c r="Q19" s="19">
        <f t="shared" si="0"/>
        <v>0</v>
      </c>
      <c r="AD19" s="19">
        <f t="shared" si="1"/>
        <v>0</v>
      </c>
    </row>
    <row r="20" spans="1:30" ht="15.75" thickBot="1">
      <c r="A20" s="1" t="s">
        <v>107</v>
      </c>
      <c r="B20" s="11" t="s">
        <v>111</v>
      </c>
      <c r="C20" s="11"/>
      <c r="D20" s="11"/>
      <c r="Q20" s="19">
        <f t="shared" si="0"/>
        <v>0</v>
      </c>
      <c r="AD20" s="19">
        <f t="shared" si="1"/>
        <v>0</v>
      </c>
    </row>
    <row r="21" spans="1:30" ht="15.75" thickBot="1">
      <c r="A21" s="144" t="s">
        <v>113</v>
      </c>
      <c r="B21" s="145"/>
      <c r="C21" s="45">
        <f>+D21/'Meta Corte Muni'!L27</f>
        <v>0.8348794063079779</v>
      </c>
      <c r="D21" s="20">
        <f>+Q21/AD21</f>
        <v>0.8181818181818182</v>
      </c>
      <c r="E21" s="15">
        <f aca="true" t="shared" si="3" ref="E21:AC21">SUM(E17:E20)</f>
        <v>1</v>
      </c>
      <c r="F21" s="15">
        <f t="shared" si="3"/>
        <v>2</v>
      </c>
      <c r="G21" s="15">
        <f t="shared" si="3"/>
        <v>5</v>
      </c>
      <c r="H21" s="15">
        <f t="shared" si="3"/>
        <v>6</v>
      </c>
      <c r="I21" s="15">
        <f t="shared" si="3"/>
        <v>3</v>
      </c>
      <c r="J21" s="15">
        <f t="shared" si="3"/>
        <v>1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5">
        <f t="shared" si="3"/>
        <v>0</v>
      </c>
      <c r="P21" s="15">
        <f t="shared" si="3"/>
        <v>0</v>
      </c>
      <c r="Q21" s="15">
        <f>SUM(Q17:Q20)</f>
        <v>18</v>
      </c>
      <c r="R21" s="15">
        <f t="shared" si="3"/>
        <v>1</v>
      </c>
      <c r="S21" s="15">
        <f t="shared" si="3"/>
        <v>2</v>
      </c>
      <c r="T21" s="15">
        <f t="shared" si="3"/>
        <v>7</v>
      </c>
      <c r="U21" s="15">
        <f t="shared" si="3"/>
        <v>8</v>
      </c>
      <c r="V21" s="15">
        <f t="shared" si="3"/>
        <v>3</v>
      </c>
      <c r="W21" s="15">
        <f t="shared" si="3"/>
        <v>1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  <c r="AC21" s="15">
        <f t="shared" si="3"/>
        <v>0</v>
      </c>
      <c r="AD21" s="15">
        <f>SUM(AD17:AD20)</f>
        <v>22</v>
      </c>
    </row>
    <row r="22" spans="2:30" s="58" customFormat="1" ht="15">
      <c r="B22" s="22" t="s">
        <v>114</v>
      </c>
      <c r="C22" s="22"/>
      <c r="E22" s="3">
        <f>+E21+E16</f>
        <v>1</v>
      </c>
      <c r="F22" s="3">
        <f aca="true" t="shared" si="4" ref="F22:AD22">+F21+F16</f>
        <v>5</v>
      </c>
      <c r="G22" s="3">
        <f t="shared" si="4"/>
        <v>7</v>
      </c>
      <c r="H22" s="3">
        <f t="shared" si="4"/>
        <v>7</v>
      </c>
      <c r="I22" s="3">
        <f t="shared" si="4"/>
        <v>3</v>
      </c>
      <c r="J22" s="3">
        <f t="shared" si="4"/>
        <v>1</v>
      </c>
      <c r="K22" s="3">
        <f t="shared" si="4"/>
        <v>0</v>
      </c>
      <c r="L22" s="3">
        <f t="shared" si="4"/>
        <v>0</v>
      </c>
      <c r="M22" s="3">
        <f t="shared" si="4"/>
        <v>0</v>
      </c>
      <c r="N22" s="3">
        <f t="shared" si="4"/>
        <v>0</v>
      </c>
      <c r="O22" s="3">
        <f t="shared" si="4"/>
        <v>0</v>
      </c>
      <c r="P22" s="3">
        <f t="shared" si="4"/>
        <v>0</v>
      </c>
      <c r="Q22" s="3">
        <f t="shared" si="4"/>
        <v>24</v>
      </c>
      <c r="R22" s="3">
        <f t="shared" si="4"/>
        <v>1</v>
      </c>
      <c r="S22" s="3">
        <f t="shared" si="4"/>
        <v>5</v>
      </c>
      <c r="T22" s="3">
        <f t="shared" si="4"/>
        <v>9</v>
      </c>
      <c r="U22" s="3">
        <f t="shared" si="4"/>
        <v>9</v>
      </c>
      <c r="V22" s="3">
        <f t="shared" si="4"/>
        <v>3</v>
      </c>
      <c r="W22" s="3">
        <f t="shared" si="4"/>
        <v>1</v>
      </c>
      <c r="X22" s="3">
        <f t="shared" si="4"/>
        <v>0</v>
      </c>
      <c r="Y22" s="3">
        <f t="shared" si="4"/>
        <v>0</v>
      </c>
      <c r="Z22" s="3">
        <f t="shared" si="4"/>
        <v>0</v>
      </c>
      <c r="AA22" s="3">
        <f t="shared" si="4"/>
        <v>0</v>
      </c>
      <c r="AB22" s="3">
        <f t="shared" si="4"/>
        <v>0</v>
      </c>
      <c r="AC22" s="3">
        <f t="shared" si="4"/>
        <v>0</v>
      </c>
      <c r="AD22" s="3">
        <f t="shared" si="4"/>
        <v>28</v>
      </c>
    </row>
  </sheetData>
  <sheetProtection/>
  <mergeCells count="11">
    <mergeCell ref="A16:B16"/>
    <mergeCell ref="A21:B21"/>
    <mergeCell ref="A1:A10"/>
    <mergeCell ref="B1:B10"/>
    <mergeCell ref="C1:C11"/>
    <mergeCell ref="E1:AD1"/>
    <mergeCell ref="E2:Q9"/>
    <mergeCell ref="R2:AD9"/>
    <mergeCell ref="E10:Q10"/>
    <mergeCell ref="R10:AD10"/>
    <mergeCell ref="D1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21.7109375" style="0" customWidth="1"/>
    <col min="5" max="7" width="9.57421875" style="56" customWidth="1"/>
    <col min="8" max="8" width="9.57421875" style="48" customWidth="1"/>
    <col min="9" max="10" width="9.57421875" style="56" customWidth="1"/>
    <col min="11" max="36" width="8.421875" style="56" customWidth="1"/>
    <col min="37" max="37" width="13.140625" style="56" customWidth="1"/>
    <col min="38" max="39" width="16.8515625" style="56" bestFit="1" customWidth="1"/>
    <col min="40" max="43" width="11.421875" style="56" customWidth="1"/>
  </cols>
  <sheetData>
    <row r="1" spans="1:39" ht="73.5" customHeight="1" thickBot="1" thickTop="1">
      <c r="A1" s="152" t="s">
        <v>0</v>
      </c>
      <c r="B1" s="146" t="s">
        <v>1</v>
      </c>
      <c r="C1" s="215" t="s">
        <v>58</v>
      </c>
      <c r="D1" s="212" t="s">
        <v>55</v>
      </c>
      <c r="E1" s="220" t="s">
        <v>41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2"/>
    </row>
    <row r="2" spans="1:39" ht="15" customHeight="1" thickTop="1">
      <c r="A2" s="153"/>
      <c r="B2" s="156"/>
      <c r="C2" s="216"/>
      <c r="D2" s="213"/>
      <c r="E2" s="223" t="s">
        <v>3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5"/>
      <c r="AK2" s="226" t="s">
        <v>4</v>
      </c>
      <c r="AL2" s="203"/>
      <c r="AM2" s="203"/>
    </row>
    <row r="3" spans="1:39" ht="15" customHeight="1">
      <c r="A3" s="153"/>
      <c r="B3" s="156"/>
      <c r="C3" s="216"/>
      <c r="D3" s="213"/>
      <c r="E3" s="226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27"/>
      <c r="AK3" s="226"/>
      <c r="AL3" s="203"/>
      <c r="AM3" s="203"/>
    </row>
    <row r="4" spans="1:39" ht="15" customHeight="1">
      <c r="A4" s="153"/>
      <c r="B4" s="156"/>
      <c r="C4" s="216"/>
      <c r="D4" s="213"/>
      <c r="E4" s="226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27"/>
      <c r="AK4" s="226"/>
      <c r="AL4" s="203"/>
      <c r="AM4" s="203"/>
    </row>
    <row r="5" spans="1:39" ht="15" customHeight="1">
      <c r="A5" s="153"/>
      <c r="B5" s="156"/>
      <c r="C5" s="216"/>
      <c r="D5" s="213"/>
      <c r="E5" s="226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27"/>
      <c r="AK5" s="226"/>
      <c r="AL5" s="203"/>
      <c r="AM5" s="203"/>
    </row>
    <row r="6" spans="1:39" ht="15" customHeight="1">
      <c r="A6" s="153"/>
      <c r="B6" s="156"/>
      <c r="C6" s="216"/>
      <c r="D6" s="213"/>
      <c r="E6" s="226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27"/>
      <c r="AK6" s="226"/>
      <c r="AL6" s="203"/>
      <c r="AM6" s="203"/>
    </row>
    <row r="7" spans="1:39" ht="15" customHeight="1">
      <c r="A7" s="153"/>
      <c r="B7" s="156"/>
      <c r="C7" s="216"/>
      <c r="D7" s="213"/>
      <c r="E7" s="226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27"/>
      <c r="AK7" s="226"/>
      <c r="AL7" s="203"/>
      <c r="AM7" s="203"/>
    </row>
    <row r="8" spans="1:39" ht="15" customHeight="1">
      <c r="A8" s="153"/>
      <c r="B8" s="156"/>
      <c r="C8" s="216"/>
      <c r="D8" s="213"/>
      <c r="E8" s="226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27"/>
      <c r="AK8" s="226"/>
      <c r="AL8" s="203"/>
      <c r="AM8" s="203"/>
    </row>
    <row r="9" spans="1:39" ht="15.75" customHeight="1" thickBot="1">
      <c r="A9" s="153"/>
      <c r="B9" s="156"/>
      <c r="C9" s="216"/>
      <c r="D9" s="213"/>
      <c r="E9" s="228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30"/>
      <c r="AK9" s="228"/>
      <c r="AL9" s="229"/>
      <c r="AM9" s="229"/>
    </row>
    <row r="10" spans="1:39" ht="57.75" customHeight="1" thickBot="1" thickTop="1">
      <c r="A10" s="154"/>
      <c r="B10" s="148"/>
      <c r="C10" s="216"/>
      <c r="D10" s="214"/>
      <c r="E10" s="218" t="s">
        <v>42</v>
      </c>
      <c r="F10" s="219"/>
      <c r="G10" s="219"/>
      <c r="H10" s="219"/>
      <c r="I10" s="219"/>
      <c r="J10" s="219"/>
      <c r="K10" s="233" t="s">
        <v>43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5"/>
      <c r="X10" s="209" t="s">
        <v>44</v>
      </c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36" t="s">
        <v>53</v>
      </c>
      <c r="AL10" s="238" t="s">
        <v>133</v>
      </c>
      <c r="AM10" s="231" t="s">
        <v>134</v>
      </c>
    </row>
    <row r="11" spans="1:39" ht="33.75" thickBot="1">
      <c r="A11" s="98"/>
      <c r="B11" s="98"/>
      <c r="C11" s="217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37"/>
      <c r="AL11" s="239"/>
      <c r="AM11" s="232"/>
    </row>
    <row r="12" spans="1:43" s="74" customFormat="1" ht="13.5" thickBot="1">
      <c r="A12" s="1" t="s">
        <v>102</v>
      </c>
      <c r="B12" s="75" t="s">
        <v>103</v>
      </c>
      <c r="C12" s="75"/>
      <c r="D12" s="75"/>
      <c r="E12" s="19">
        <v>57</v>
      </c>
      <c r="F12" s="51">
        <f>+E12+(K12+L12+M12)-(X12+Y12+Z12)</f>
        <v>59</v>
      </c>
      <c r="G12" s="19">
        <v>53</v>
      </c>
      <c r="H12" s="62"/>
      <c r="I12" s="52"/>
      <c r="J12" s="53"/>
      <c r="K12" s="67">
        <v>1</v>
      </c>
      <c r="L12" s="67"/>
      <c r="M12" s="67">
        <v>1</v>
      </c>
      <c r="N12" s="67"/>
      <c r="O12" s="67"/>
      <c r="P12" s="67"/>
      <c r="Q12" s="67"/>
      <c r="R12" s="67"/>
      <c r="S12" s="67"/>
      <c r="T12" s="68"/>
      <c r="U12" s="67"/>
      <c r="V12" s="54"/>
      <c r="W12" s="19">
        <f>SUM(K12:V12)</f>
        <v>2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  <c r="AN12" s="90"/>
      <c r="AO12" s="90"/>
      <c r="AP12" s="90"/>
      <c r="AQ12" s="90"/>
    </row>
    <row r="13" spans="1:43" s="74" customFormat="1" ht="13.5" thickBot="1">
      <c r="A13" s="1" t="s">
        <v>102</v>
      </c>
      <c r="B13" s="75" t="s">
        <v>104</v>
      </c>
      <c r="C13" s="75"/>
      <c r="D13" s="75"/>
      <c r="E13" s="19">
        <v>49</v>
      </c>
      <c r="F13" s="51">
        <f>+E13+(K13+L13+M13)-(X13+Y13+Z13)</f>
        <v>49</v>
      </c>
      <c r="G13" s="19">
        <v>64</v>
      </c>
      <c r="H13" s="62"/>
      <c r="I13" s="52"/>
      <c r="J13" s="53"/>
      <c r="K13" s="67"/>
      <c r="L13" s="67"/>
      <c r="M13" s="67"/>
      <c r="N13" s="67"/>
      <c r="O13" s="67"/>
      <c r="P13" s="67"/>
      <c r="Q13" s="67"/>
      <c r="R13" s="67"/>
      <c r="S13" s="67"/>
      <c r="T13" s="68"/>
      <c r="U13" s="67"/>
      <c r="V13" s="54"/>
      <c r="W13" s="19">
        <f>SUM(K13:V13)</f>
        <v>0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>SUM(X13:AI13)</f>
        <v>0</v>
      </c>
      <c r="AK13" s="90"/>
      <c r="AL13" s="90"/>
      <c r="AM13" s="90"/>
      <c r="AN13" s="90"/>
      <c r="AO13" s="90"/>
      <c r="AP13" s="90"/>
      <c r="AQ13" s="90"/>
    </row>
    <row r="14" spans="1:43" s="74" customFormat="1" ht="13.5" thickBot="1">
      <c r="A14" s="1" t="s">
        <v>102</v>
      </c>
      <c r="B14" s="75" t="s">
        <v>105</v>
      </c>
      <c r="C14" s="75"/>
      <c r="D14" s="75"/>
      <c r="E14" s="19">
        <v>40</v>
      </c>
      <c r="F14" s="51">
        <f>+E14+(K14+L14+M14)-(X14+Y14+Z14)</f>
        <v>40</v>
      </c>
      <c r="G14" s="19">
        <v>27</v>
      </c>
      <c r="H14" s="62"/>
      <c r="I14" s="52"/>
      <c r="J14" s="53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7"/>
      <c r="V14" s="54"/>
      <c r="W14" s="19">
        <f>SUM(K14:V14)</f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>SUM(X14:AI14)</f>
        <v>0</v>
      </c>
      <c r="AK14" s="90"/>
      <c r="AL14" s="90"/>
      <c r="AM14" s="90"/>
      <c r="AN14" s="90"/>
      <c r="AO14" s="90"/>
      <c r="AP14" s="90"/>
      <c r="AQ14" s="90"/>
    </row>
    <row r="15" spans="1:43" s="74" customFormat="1" ht="13.5" thickBot="1">
      <c r="A15" s="1" t="s">
        <v>102</v>
      </c>
      <c r="B15" s="75" t="s">
        <v>106</v>
      </c>
      <c r="C15" s="75"/>
      <c r="D15" s="75"/>
      <c r="E15" s="19">
        <v>35</v>
      </c>
      <c r="F15" s="51">
        <f>+E15+(K15+L15+M15)-(X15+Y15+Z15)</f>
        <v>35</v>
      </c>
      <c r="G15" s="19">
        <v>47</v>
      </c>
      <c r="H15" s="62"/>
      <c r="I15" s="52"/>
      <c r="J15" s="53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67"/>
      <c r="V15" s="54"/>
      <c r="W15" s="19">
        <f>SUM(K15:V15)</f>
        <v>0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>SUM(X15:AI15)</f>
        <v>0</v>
      </c>
      <c r="AK15" s="90"/>
      <c r="AL15" s="90"/>
      <c r="AM15" s="90"/>
      <c r="AN15" s="90"/>
      <c r="AO15" s="90"/>
      <c r="AP15" s="90"/>
      <c r="AQ15" s="90"/>
    </row>
    <row r="16" spans="1:43" s="74" customFormat="1" ht="13.5" thickBot="1">
      <c r="A16" s="144" t="s">
        <v>112</v>
      </c>
      <c r="B16" s="145"/>
      <c r="C16" s="45">
        <f>+D16/'Meta Corte Muni'!M26</f>
        <v>0.9901503369621565</v>
      </c>
      <c r="D16" s="20">
        <f>+G16/AK16</f>
        <v>0.49507516848107824</v>
      </c>
      <c r="E16" s="15">
        <f aca="true" t="shared" si="0" ref="E16:V16">SUM(E12:E15)</f>
        <v>181</v>
      </c>
      <c r="F16" s="15">
        <f t="shared" si="0"/>
        <v>183</v>
      </c>
      <c r="G16" s="15">
        <f t="shared" si="0"/>
        <v>191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1</v>
      </c>
      <c r="L16" s="15">
        <f t="shared" si="0"/>
        <v>0</v>
      </c>
      <c r="M16" s="15">
        <f t="shared" si="0"/>
        <v>1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5">
        <f t="shared" si="0"/>
        <v>0</v>
      </c>
      <c r="V16" s="15">
        <f t="shared" si="0"/>
        <v>0</v>
      </c>
      <c r="W16" s="15">
        <f aca="true" t="shared" si="1" ref="W16:W21">SUM(K16:V16)</f>
        <v>2</v>
      </c>
      <c r="X16" s="15">
        <f aca="true" t="shared" si="2" ref="X16:AI16">SUM(X12:X15)</f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  <c r="AC16" s="15">
        <f t="shared" si="2"/>
        <v>0</v>
      </c>
      <c r="AD16" s="15">
        <f t="shared" si="2"/>
        <v>0</v>
      </c>
      <c r="AE16" s="15">
        <f t="shared" si="2"/>
        <v>0</v>
      </c>
      <c r="AF16" s="15">
        <f t="shared" si="2"/>
        <v>0</v>
      </c>
      <c r="AG16" s="15">
        <f t="shared" si="2"/>
        <v>0</v>
      </c>
      <c r="AH16" s="15">
        <f t="shared" si="2"/>
        <v>0</v>
      </c>
      <c r="AI16" s="15">
        <f t="shared" si="2"/>
        <v>0</v>
      </c>
      <c r="AJ16" s="15">
        <f aca="true" t="shared" si="3" ref="AJ16:AJ21">SUM(X16:AI16)</f>
        <v>0</v>
      </c>
      <c r="AK16" s="15">
        <f>+AL16+AM16</f>
        <v>385.8</v>
      </c>
      <c r="AL16" s="15">
        <f>2623*0.1</f>
        <v>262.3</v>
      </c>
      <c r="AM16" s="15">
        <f>494*0.25</f>
        <v>123.5</v>
      </c>
      <c r="AN16" s="90"/>
      <c r="AO16" s="90"/>
      <c r="AP16" s="90"/>
      <c r="AQ16" s="90"/>
    </row>
    <row r="17" spans="1:43" s="74" customFormat="1" ht="13.5" thickBot="1">
      <c r="A17" s="1" t="s">
        <v>107</v>
      </c>
      <c r="B17" s="75" t="s">
        <v>108</v>
      </c>
      <c r="C17" s="75"/>
      <c r="D17" s="75"/>
      <c r="E17" s="19">
        <v>124</v>
      </c>
      <c r="F17" s="51">
        <f>+E17+(K17+L17+M17)-(X17+Y17+Z17)</f>
        <v>124</v>
      </c>
      <c r="G17" s="19">
        <v>118</v>
      </c>
      <c r="H17" s="52"/>
      <c r="I17" s="52"/>
      <c r="J17" s="53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67"/>
      <c r="V17" s="67"/>
      <c r="W17" s="19">
        <f t="shared" si="1"/>
        <v>0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3"/>
        <v>0</v>
      </c>
      <c r="AK17" s="90"/>
      <c r="AL17" s="90"/>
      <c r="AM17" s="90"/>
      <c r="AN17" s="90"/>
      <c r="AO17" s="90"/>
      <c r="AP17" s="90"/>
      <c r="AQ17" s="90"/>
    </row>
    <row r="18" spans="1:43" s="74" customFormat="1" ht="13.5" thickBot="1">
      <c r="A18" s="1" t="s">
        <v>107</v>
      </c>
      <c r="B18" s="75" t="s">
        <v>109</v>
      </c>
      <c r="C18" s="75"/>
      <c r="D18" s="75"/>
      <c r="E18" s="19">
        <v>39</v>
      </c>
      <c r="F18" s="51">
        <f>+E18+(K18+L18+M18)-(X18+Y18+Z18)</f>
        <v>39</v>
      </c>
      <c r="G18" s="19">
        <v>39</v>
      </c>
      <c r="H18" s="52"/>
      <c r="I18" s="52"/>
      <c r="J18" s="53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7"/>
      <c r="V18" s="67"/>
      <c r="W18" s="19">
        <f t="shared" si="1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3"/>
        <v>0</v>
      </c>
      <c r="AK18" s="90"/>
      <c r="AL18" s="90"/>
      <c r="AM18" s="90"/>
      <c r="AN18" s="90"/>
      <c r="AO18" s="90"/>
      <c r="AP18" s="90"/>
      <c r="AQ18" s="90"/>
    </row>
    <row r="19" spans="1:43" s="74" customFormat="1" ht="13.5" thickBot="1">
      <c r="A19" s="1" t="s">
        <v>107</v>
      </c>
      <c r="B19" s="75" t="s">
        <v>110</v>
      </c>
      <c r="C19" s="75"/>
      <c r="D19" s="75"/>
      <c r="E19" s="19">
        <v>13</v>
      </c>
      <c r="F19" s="51">
        <f>+E19+(K19+L19+M19)-(X19+Y19+Z19)</f>
        <v>13</v>
      </c>
      <c r="G19" s="19">
        <v>14</v>
      </c>
      <c r="H19" s="52"/>
      <c r="I19" s="52"/>
      <c r="J19" s="53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7"/>
      <c r="V19" s="67"/>
      <c r="W19" s="19">
        <f t="shared" si="1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3"/>
        <v>0</v>
      </c>
      <c r="AK19" s="90"/>
      <c r="AL19" s="90"/>
      <c r="AM19" s="90"/>
      <c r="AN19" s="90"/>
      <c r="AO19" s="90"/>
      <c r="AP19" s="90"/>
      <c r="AQ19" s="90"/>
    </row>
    <row r="20" spans="1:43" s="74" customFormat="1" ht="13.5" thickBot="1">
      <c r="A20" s="1" t="s">
        <v>107</v>
      </c>
      <c r="B20" s="75" t="s">
        <v>111</v>
      </c>
      <c r="C20" s="75"/>
      <c r="D20" s="75"/>
      <c r="E20" s="19">
        <v>49</v>
      </c>
      <c r="F20" s="51">
        <f>+E20+(K20+L20+M20)-(X20+Y20+Z20)</f>
        <v>49</v>
      </c>
      <c r="G20" s="19">
        <v>51</v>
      </c>
      <c r="H20" s="52"/>
      <c r="I20" s="52"/>
      <c r="J20" s="53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67"/>
      <c r="V20" s="67"/>
      <c r="W20" s="19">
        <f t="shared" si="1"/>
        <v>0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3"/>
        <v>0</v>
      </c>
      <c r="AK20" s="90"/>
      <c r="AL20" s="90"/>
      <c r="AM20" s="90"/>
      <c r="AN20" s="90"/>
      <c r="AO20" s="90"/>
      <c r="AP20" s="90"/>
      <c r="AQ20" s="90"/>
    </row>
    <row r="21" spans="1:43" s="74" customFormat="1" ht="13.5" thickBot="1">
      <c r="A21" s="144" t="s">
        <v>113</v>
      </c>
      <c r="B21" s="145"/>
      <c r="C21" s="45">
        <f>+D21/'Meta Corte Muni'!M27</f>
        <v>0.9519725557461406</v>
      </c>
      <c r="D21" s="20">
        <f>+G21/AK21</f>
        <v>0.4759862778730703</v>
      </c>
      <c r="E21" s="15">
        <f aca="true" t="shared" si="4" ref="E21:V21">SUM(E17:E20)</f>
        <v>225</v>
      </c>
      <c r="F21" s="15">
        <f t="shared" si="4"/>
        <v>225</v>
      </c>
      <c r="G21" s="15">
        <f t="shared" si="4"/>
        <v>222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1"/>
        <v>0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3"/>
        <v>0</v>
      </c>
      <c r="AK21" s="15">
        <f>+AL21+AM21</f>
        <v>466.40000000000003</v>
      </c>
      <c r="AL21" s="15">
        <f>3069*0.1</f>
        <v>306.90000000000003</v>
      </c>
      <c r="AM21" s="15">
        <f>638*0.25</f>
        <v>159.5</v>
      </c>
      <c r="AN21" s="90"/>
      <c r="AO21" s="90"/>
      <c r="AP21" s="90"/>
      <c r="AQ21" s="90"/>
    </row>
    <row r="22" spans="2:43" s="74" customFormat="1" ht="12.75">
      <c r="B22" s="80" t="s">
        <v>114</v>
      </c>
      <c r="C22" s="80"/>
      <c r="E22" s="90">
        <f>+E21+E16</f>
        <v>406</v>
      </c>
      <c r="F22" s="90">
        <f aca="true" t="shared" si="6" ref="F22:AJ22">+F21+F16</f>
        <v>408</v>
      </c>
      <c r="G22" s="90">
        <f t="shared" si="6"/>
        <v>413</v>
      </c>
      <c r="H22" s="90">
        <f t="shared" si="6"/>
        <v>0</v>
      </c>
      <c r="I22" s="90">
        <f t="shared" si="6"/>
        <v>0</v>
      </c>
      <c r="J22" s="90">
        <f t="shared" si="6"/>
        <v>0</v>
      </c>
      <c r="K22" s="90">
        <f t="shared" si="6"/>
        <v>1</v>
      </c>
      <c r="L22" s="90">
        <f t="shared" si="6"/>
        <v>0</v>
      </c>
      <c r="M22" s="90">
        <f t="shared" si="6"/>
        <v>1</v>
      </c>
      <c r="N22" s="90">
        <f t="shared" si="6"/>
        <v>0</v>
      </c>
      <c r="O22" s="90">
        <f t="shared" si="6"/>
        <v>0</v>
      </c>
      <c r="P22" s="90">
        <f t="shared" si="6"/>
        <v>0</v>
      </c>
      <c r="Q22" s="90">
        <f t="shared" si="6"/>
        <v>0</v>
      </c>
      <c r="R22" s="90">
        <f t="shared" si="6"/>
        <v>0</v>
      </c>
      <c r="S22" s="90">
        <f t="shared" si="6"/>
        <v>0</v>
      </c>
      <c r="T22" s="90">
        <f t="shared" si="6"/>
        <v>0</v>
      </c>
      <c r="U22" s="90">
        <f t="shared" si="6"/>
        <v>0</v>
      </c>
      <c r="V22" s="90">
        <f t="shared" si="6"/>
        <v>0</v>
      </c>
      <c r="W22" s="90">
        <f t="shared" si="6"/>
        <v>2</v>
      </c>
      <c r="X22" s="90">
        <f t="shared" si="6"/>
        <v>0</v>
      </c>
      <c r="Y22" s="90">
        <f t="shared" si="6"/>
        <v>0</v>
      </c>
      <c r="Z22" s="90">
        <f t="shared" si="6"/>
        <v>0</v>
      </c>
      <c r="AA22" s="90">
        <f t="shared" si="6"/>
        <v>0</v>
      </c>
      <c r="AB22" s="90">
        <f t="shared" si="6"/>
        <v>0</v>
      </c>
      <c r="AC22" s="90">
        <f t="shared" si="6"/>
        <v>0</v>
      </c>
      <c r="AD22" s="90">
        <f t="shared" si="6"/>
        <v>0</v>
      </c>
      <c r="AE22" s="90">
        <f t="shared" si="6"/>
        <v>0</v>
      </c>
      <c r="AF22" s="90">
        <f t="shared" si="6"/>
        <v>0</v>
      </c>
      <c r="AG22" s="90">
        <f t="shared" si="6"/>
        <v>0</v>
      </c>
      <c r="AH22" s="90">
        <f t="shared" si="6"/>
        <v>0</v>
      </c>
      <c r="AI22" s="90">
        <f t="shared" si="6"/>
        <v>0</v>
      </c>
      <c r="AJ22" s="90">
        <f t="shared" si="6"/>
        <v>0</v>
      </c>
      <c r="AK22" s="90">
        <f>+AK21+AK16</f>
        <v>852.2</v>
      </c>
      <c r="AL22" s="90">
        <f>+AL21+AL16</f>
        <v>569.2</v>
      </c>
      <c r="AM22" s="90">
        <f>+AM21+AM16</f>
        <v>283</v>
      </c>
      <c r="AN22" s="90"/>
      <c r="AO22" s="90"/>
      <c r="AP22" s="90"/>
      <c r="AQ22" s="90"/>
    </row>
  </sheetData>
  <sheetProtection/>
  <mergeCells count="15"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  <mergeCell ref="A16:B16"/>
    <mergeCell ref="A21:B21"/>
    <mergeCell ref="A1:A10"/>
    <mergeCell ref="B1:B10"/>
    <mergeCell ref="D1:D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1.2812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140625" style="56" bestFit="1" customWidth="1"/>
    <col min="11" max="36" width="8.421875" style="56" customWidth="1"/>
    <col min="37" max="37" width="12.8515625" style="56" customWidth="1"/>
    <col min="38" max="39" width="16.8515625" style="56" bestFit="1" customWidth="1"/>
  </cols>
  <sheetData>
    <row r="1" spans="1:39" ht="73.5" customHeight="1" thickBot="1" thickTop="1">
      <c r="A1" s="152" t="s">
        <v>0</v>
      </c>
      <c r="B1" s="146" t="s">
        <v>1</v>
      </c>
      <c r="C1" s="215" t="s">
        <v>58</v>
      </c>
      <c r="D1" s="212" t="s">
        <v>55</v>
      </c>
      <c r="E1" s="220" t="s">
        <v>45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2"/>
    </row>
    <row r="2" spans="1:39" ht="15" customHeight="1" thickTop="1">
      <c r="A2" s="153"/>
      <c r="B2" s="156"/>
      <c r="C2" s="216"/>
      <c r="D2" s="213"/>
      <c r="E2" s="223" t="s">
        <v>3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5"/>
      <c r="AK2" s="203" t="s">
        <v>4</v>
      </c>
      <c r="AL2" s="203"/>
      <c r="AM2" s="207"/>
    </row>
    <row r="3" spans="1:39" ht="15" customHeight="1">
      <c r="A3" s="153"/>
      <c r="B3" s="156"/>
      <c r="C3" s="216"/>
      <c r="D3" s="213"/>
      <c r="E3" s="226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27"/>
      <c r="AK3" s="203"/>
      <c r="AL3" s="203"/>
      <c r="AM3" s="207"/>
    </row>
    <row r="4" spans="1:39" ht="15" customHeight="1">
      <c r="A4" s="153"/>
      <c r="B4" s="156"/>
      <c r="C4" s="216"/>
      <c r="D4" s="213"/>
      <c r="E4" s="226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27"/>
      <c r="AK4" s="203"/>
      <c r="AL4" s="203"/>
      <c r="AM4" s="207"/>
    </row>
    <row r="5" spans="1:39" ht="15" customHeight="1">
      <c r="A5" s="153"/>
      <c r="B5" s="156"/>
      <c r="C5" s="216"/>
      <c r="D5" s="213"/>
      <c r="E5" s="226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27"/>
      <c r="AK5" s="203"/>
      <c r="AL5" s="203"/>
      <c r="AM5" s="207"/>
    </row>
    <row r="6" spans="1:39" ht="15" customHeight="1">
      <c r="A6" s="153"/>
      <c r="B6" s="156"/>
      <c r="C6" s="216"/>
      <c r="D6" s="213"/>
      <c r="E6" s="226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27"/>
      <c r="AK6" s="203"/>
      <c r="AL6" s="203"/>
      <c r="AM6" s="207"/>
    </row>
    <row r="7" spans="1:39" ht="15" customHeight="1">
      <c r="A7" s="153"/>
      <c r="B7" s="156"/>
      <c r="C7" s="216"/>
      <c r="D7" s="213"/>
      <c r="E7" s="226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27"/>
      <c r="AK7" s="203"/>
      <c r="AL7" s="203"/>
      <c r="AM7" s="207"/>
    </row>
    <row r="8" spans="1:39" ht="15" customHeight="1">
      <c r="A8" s="153"/>
      <c r="B8" s="156"/>
      <c r="C8" s="216"/>
      <c r="D8" s="213"/>
      <c r="E8" s="226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27"/>
      <c r="AK8" s="203"/>
      <c r="AL8" s="203"/>
      <c r="AM8" s="207"/>
    </row>
    <row r="9" spans="1:39" ht="15.75" customHeight="1" thickBot="1">
      <c r="A9" s="153"/>
      <c r="B9" s="156"/>
      <c r="C9" s="216"/>
      <c r="D9" s="213"/>
      <c r="E9" s="228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30"/>
      <c r="AK9" s="205"/>
      <c r="AL9" s="205"/>
      <c r="AM9" s="208"/>
    </row>
    <row r="10" spans="1:39" ht="57.75" customHeight="1" thickBot="1" thickTop="1">
      <c r="A10" s="154"/>
      <c r="B10" s="148"/>
      <c r="C10" s="216"/>
      <c r="D10" s="214"/>
      <c r="E10" s="218" t="s">
        <v>57</v>
      </c>
      <c r="F10" s="219"/>
      <c r="G10" s="219"/>
      <c r="H10" s="219"/>
      <c r="I10" s="219"/>
      <c r="J10" s="242"/>
      <c r="K10" s="209" t="s">
        <v>46</v>
      </c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1"/>
      <c r="X10" s="210" t="s">
        <v>47</v>
      </c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43"/>
      <c r="AK10" s="244" t="s">
        <v>54</v>
      </c>
      <c r="AL10" s="244" t="s">
        <v>135</v>
      </c>
      <c r="AM10" s="240" t="s">
        <v>136</v>
      </c>
    </row>
    <row r="11" spans="1:39" ht="33.75" thickBot="1">
      <c r="A11" s="98"/>
      <c r="B11" s="98"/>
      <c r="C11" s="217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39"/>
      <c r="AL11" s="239"/>
      <c r="AM11" s="241"/>
    </row>
    <row r="12" spans="1:39" s="74" customFormat="1" ht="13.5" thickBot="1">
      <c r="A12" s="1" t="s">
        <v>102</v>
      </c>
      <c r="B12" s="75" t="s">
        <v>103</v>
      </c>
      <c r="C12" s="75"/>
      <c r="D12" s="75"/>
      <c r="E12" s="19">
        <v>146</v>
      </c>
      <c r="F12" s="51">
        <f>+E12+(K12+L12+M12)-(X12+Y12+Z12)</f>
        <v>146</v>
      </c>
      <c r="G12" s="19">
        <v>146</v>
      </c>
      <c r="H12" s="62"/>
      <c r="I12" s="52"/>
      <c r="J12" s="53"/>
      <c r="K12" s="67"/>
      <c r="L12" s="67"/>
      <c r="M12" s="67"/>
      <c r="N12" s="67">
        <v>1</v>
      </c>
      <c r="O12" s="67"/>
      <c r="P12" s="67"/>
      <c r="Q12" s="67"/>
      <c r="R12" s="67"/>
      <c r="S12" s="67"/>
      <c r="T12" s="68"/>
      <c r="U12" s="67"/>
      <c r="V12" s="54"/>
      <c r="W12" s="19">
        <f>SUM(K12:V12)</f>
        <v>1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</row>
    <row r="13" spans="1:39" s="74" customFormat="1" ht="13.5" thickBot="1">
      <c r="A13" s="1" t="s">
        <v>102</v>
      </c>
      <c r="B13" s="75" t="s">
        <v>104</v>
      </c>
      <c r="C13" s="75"/>
      <c r="D13" s="75"/>
      <c r="E13" s="19">
        <v>116</v>
      </c>
      <c r="F13" s="51">
        <f>+E13+(K13+L13+M13)-(X13+Y13+Z13)</f>
        <v>118</v>
      </c>
      <c r="G13" s="19">
        <v>106</v>
      </c>
      <c r="H13" s="62"/>
      <c r="I13" s="52"/>
      <c r="J13" s="53"/>
      <c r="K13" s="67"/>
      <c r="L13" s="67">
        <v>1</v>
      </c>
      <c r="M13" s="67">
        <v>1</v>
      </c>
      <c r="N13" s="67"/>
      <c r="O13" s="67"/>
      <c r="P13" s="67"/>
      <c r="Q13" s="67"/>
      <c r="R13" s="67"/>
      <c r="S13" s="67"/>
      <c r="T13" s="68"/>
      <c r="U13" s="67"/>
      <c r="V13" s="54"/>
      <c r="W13" s="19">
        <f>SUM(K13:V13)</f>
        <v>2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 aca="true" t="shared" si="0" ref="AJ13:AJ21">SUM(X13:AI13)</f>
        <v>0</v>
      </c>
      <c r="AK13" s="90"/>
      <c r="AL13" s="90"/>
      <c r="AM13" s="90"/>
    </row>
    <row r="14" spans="1:39" s="74" customFormat="1" ht="13.5" thickBot="1">
      <c r="A14" s="1" t="s">
        <v>102</v>
      </c>
      <c r="B14" s="75" t="s">
        <v>105</v>
      </c>
      <c r="C14" s="75"/>
      <c r="D14" s="75"/>
      <c r="E14" s="19">
        <v>86</v>
      </c>
      <c r="F14" s="51">
        <f>+E14+(K14+L14+M14)-(X14+Y14+Z14)</f>
        <v>87</v>
      </c>
      <c r="G14" s="19">
        <v>77</v>
      </c>
      <c r="H14" s="62"/>
      <c r="I14" s="52"/>
      <c r="J14" s="53"/>
      <c r="K14" s="67"/>
      <c r="L14" s="67">
        <v>1</v>
      </c>
      <c r="M14" s="67"/>
      <c r="N14" s="67"/>
      <c r="O14" s="67"/>
      <c r="P14" s="67"/>
      <c r="Q14" s="67"/>
      <c r="R14" s="67"/>
      <c r="S14" s="67"/>
      <c r="T14" s="68"/>
      <c r="U14" s="67"/>
      <c r="V14" s="54"/>
      <c r="W14" s="19">
        <f>SUM(K14:V14)</f>
        <v>1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0"/>
        <v>0</v>
      </c>
      <c r="AK14" s="90"/>
      <c r="AL14" s="90"/>
      <c r="AM14" s="90"/>
    </row>
    <row r="15" spans="1:39" s="74" customFormat="1" ht="13.5" thickBot="1">
      <c r="A15" s="1" t="s">
        <v>102</v>
      </c>
      <c r="B15" s="75" t="s">
        <v>106</v>
      </c>
      <c r="C15" s="75"/>
      <c r="D15" s="75"/>
      <c r="E15" s="19">
        <v>67</v>
      </c>
      <c r="F15" s="51">
        <f>+E15+(K15+L15+M15)-(X15+Y15+Z15)</f>
        <v>68</v>
      </c>
      <c r="G15" s="19">
        <v>83</v>
      </c>
      <c r="H15" s="62"/>
      <c r="I15" s="52"/>
      <c r="J15" s="53"/>
      <c r="K15" s="67"/>
      <c r="L15" s="67">
        <v>1</v>
      </c>
      <c r="M15" s="67"/>
      <c r="N15" s="67">
        <v>3</v>
      </c>
      <c r="O15" s="67"/>
      <c r="P15" s="67"/>
      <c r="Q15" s="67"/>
      <c r="R15" s="67"/>
      <c r="S15" s="67"/>
      <c r="T15" s="68"/>
      <c r="U15" s="67"/>
      <c r="V15" s="54"/>
      <c r="W15" s="19">
        <f>SUM(K15:V15)</f>
        <v>4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 t="shared" si="0"/>
        <v>0</v>
      </c>
      <c r="AK15" s="90"/>
      <c r="AL15" s="90"/>
      <c r="AM15" s="90"/>
    </row>
    <row r="16" spans="1:39" s="74" customFormat="1" ht="13.5" thickBot="1">
      <c r="A16" s="144" t="s">
        <v>112</v>
      </c>
      <c r="B16" s="145"/>
      <c r="C16" s="45">
        <f>+D16/'Meta Corte Muni'!N26</f>
        <v>0.7955025068658914</v>
      </c>
      <c r="D16" s="20">
        <f>+G16/AK16</f>
        <v>0.5648067798747829</v>
      </c>
      <c r="E16" s="15">
        <f aca="true" t="shared" si="1" ref="E16:V16">SUM(E12:E15)</f>
        <v>415</v>
      </c>
      <c r="F16" s="15">
        <f t="shared" si="1"/>
        <v>419</v>
      </c>
      <c r="G16" s="15">
        <f t="shared" si="1"/>
        <v>412</v>
      </c>
      <c r="H16" s="15">
        <f>SUM(H12:H15)</f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3</v>
      </c>
      <c r="M16" s="15">
        <f t="shared" si="1"/>
        <v>1</v>
      </c>
      <c r="N16" s="15">
        <f t="shared" si="1"/>
        <v>4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aca="true" t="shared" si="2" ref="W16:W21">SUM(K16:V16)</f>
        <v>8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0"/>
        <v>0</v>
      </c>
      <c r="AK16" s="15">
        <f>+AL16+AM16</f>
        <v>729.453</v>
      </c>
      <c r="AL16" s="15">
        <f>2623*0.157</f>
        <v>411.811</v>
      </c>
      <c r="AM16" s="15">
        <f>494*0.643</f>
        <v>317.642</v>
      </c>
    </row>
    <row r="17" spans="1:39" s="74" customFormat="1" ht="13.5" thickBot="1">
      <c r="A17" s="1" t="s">
        <v>107</v>
      </c>
      <c r="B17" s="75" t="s">
        <v>108</v>
      </c>
      <c r="C17" s="75"/>
      <c r="D17" s="75"/>
      <c r="E17" s="19">
        <v>342</v>
      </c>
      <c r="F17" s="51">
        <f>+E17+(K17+L17+M17)-(X17+Y17+Z17)</f>
        <v>342</v>
      </c>
      <c r="G17" s="19">
        <v>334</v>
      </c>
      <c r="H17" s="62"/>
      <c r="I17" s="52"/>
      <c r="J17" s="53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4"/>
      <c r="V17" s="54"/>
      <c r="W17" s="19">
        <f t="shared" si="2"/>
        <v>0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0"/>
        <v>0</v>
      </c>
      <c r="AK17" s="90"/>
      <c r="AL17" s="90"/>
      <c r="AM17" s="90"/>
    </row>
    <row r="18" spans="1:39" s="74" customFormat="1" ht="13.5" thickBot="1">
      <c r="A18" s="1" t="s">
        <v>107</v>
      </c>
      <c r="B18" s="75" t="s">
        <v>109</v>
      </c>
      <c r="C18" s="75"/>
      <c r="D18" s="75"/>
      <c r="E18" s="19">
        <v>100</v>
      </c>
      <c r="F18" s="51">
        <f>+E18+(K18+L18+M18)-(X18+Y18+Z18)</f>
        <v>100</v>
      </c>
      <c r="G18" s="19">
        <v>100</v>
      </c>
      <c r="H18" s="62"/>
      <c r="I18" s="52"/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4"/>
      <c r="V18" s="54"/>
      <c r="W18" s="19">
        <f t="shared" si="2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0"/>
        <v>0</v>
      </c>
      <c r="AK18" s="90"/>
      <c r="AL18" s="90"/>
      <c r="AM18" s="90"/>
    </row>
    <row r="19" spans="1:39" s="74" customFormat="1" ht="13.5" thickBot="1">
      <c r="A19" s="1" t="s">
        <v>107</v>
      </c>
      <c r="B19" s="75" t="s">
        <v>110</v>
      </c>
      <c r="C19" s="75"/>
      <c r="D19" s="75"/>
      <c r="E19" s="19">
        <v>67</v>
      </c>
      <c r="F19" s="51">
        <f>+E19+(K19+L19+M19)-(X19+Y19+Z19)</f>
        <v>67</v>
      </c>
      <c r="G19" s="19">
        <v>72</v>
      </c>
      <c r="H19" s="62"/>
      <c r="I19" s="52"/>
      <c r="J19" s="53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4"/>
      <c r="V19" s="54"/>
      <c r="W19" s="19">
        <f t="shared" si="2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0"/>
        <v>0</v>
      </c>
      <c r="AK19" s="90"/>
      <c r="AL19" s="90"/>
      <c r="AM19" s="90"/>
    </row>
    <row r="20" spans="1:39" s="74" customFormat="1" ht="13.5" thickBot="1">
      <c r="A20" s="1" t="s">
        <v>107</v>
      </c>
      <c r="B20" s="75" t="s">
        <v>111</v>
      </c>
      <c r="C20" s="75"/>
      <c r="D20" s="75"/>
      <c r="E20" s="19">
        <v>146</v>
      </c>
      <c r="F20" s="51">
        <f>+E20+(K20+L20+M20)-(X20+Y20+Z20)</f>
        <v>146</v>
      </c>
      <c r="G20" s="19">
        <v>151</v>
      </c>
      <c r="H20" s="62"/>
      <c r="I20" s="52"/>
      <c r="J20" s="53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4"/>
      <c r="V20" s="54"/>
      <c r="W20" s="19">
        <f t="shared" si="2"/>
        <v>0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0"/>
        <v>0</v>
      </c>
      <c r="AK20" s="90"/>
      <c r="AL20" s="90"/>
      <c r="AM20" s="90"/>
    </row>
    <row r="21" spans="1:39" s="74" customFormat="1" ht="13.5" thickBot="1">
      <c r="A21" s="144" t="s">
        <v>113</v>
      </c>
      <c r="B21" s="145"/>
      <c r="C21" s="45">
        <f>+D21/'Meta Corte Muni'!N27</f>
        <v>0.9952591429094876</v>
      </c>
      <c r="D21" s="20">
        <f>+G21/AK21</f>
        <v>0.7364917657530208</v>
      </c>
      <c r="E21" s="15">
        <f aca="true" t="shared" si="4" ref="E21:V21">SUM(E17:E20)</f>
        <v>655</v>
      </c>
      <c r="F21" s="15">
        <f t="shared" si="4"/>
        <v>655</v>
      </c>
      <c r="G21" s="15">
        <f t="shared" si="4"/>
        <v>657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2"/>
        <v>0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0"/>
        <v>0</v>
      </c>
      <c r="AK21" s="15">
        <f>+AL21+AM21</f>
        <v>892.067</v>
      </c>
      <c r="AL21" s="15">
        <f>3069*0.157</f>
        <v>481.833</v>
      </c>
      <c r="AM21" s="15">
        <f>638*0.643</f>
        <v>410.23400000000004</v>
      </c>
    </row>
    <row r="22" spans="2:39" s="74" customFormat="1" ht="12.75">
      <c r="B22" s="80" t="s">
        <v>114</v>
      </c>
      <c r="C22" s="80"/>
      <c r="E22" s="90">
        <f>+E21+E16</f>
        <v>1070</v>
      </c>
      <c r="F22" s="90">
        <f aca="true" t="shared" si="6" ref="F22:AJ22">+F21+F16</f>
        <v>1074</v>
      </c>
      <c r="G22" s="90">
        <f t="shared" si="6"/>
        <v>1069</v>
      </c>
      <c r="H22" s="90">
        <f t="shared" si="6"/>
        <v>0</v>
      </c>
      <c r="I22" s="90">
        <f t="shared" si="6"/>
        <v>0</v>
      </c>
      <c r="J22" s="90">
        <f t="shared" si="6"/>
        <v>0</v>
      </c>
      <c r="K22" s="90">
        <f t="shared" si="6"/>
        <v>0</v>
      </c>
      <c r="L22" s="90">
        <f t="shared" si="6"/>
        <v>3</v>
      </c>
      <c r="M22" s="90">
        <f t="shared" si="6"/>
        <v>1</v>
      </c>
      <c r="N22" s="90">
        <f t="shared" si="6"/>
        <v>4</v>
      </c>
      <c r="O22" s="90">
        <f t="shared" si="6"/>
        <v>0</v>
      </c>
      <c r="P22" s="90">
        <f t="shared" si="6"/>
        <v>0</v>
      </c>
      <c r="Q22" s="90">
        <f t="shared" si="6"/>
        <v>0</v>
      </c>
      <c r="R22" s="90">
        <f t="shared" si="6"/>
        <v>0</v>
      </c>
      <c r="S22" s="90">
        <f t="shared" si="6"/>
        <v>0</v>
      </c>
      <c r="T22" s="90">
        <f t="shared" si="6"/>
        <v>0</v>
      </c>
      <c r="U22" s="90">
        <f t="shared" si="6"/>
        <v>0</v>
      </c>
      <c r="V22" s="90">
        <f t="shared" si="6"/>
        <v>0</v>
      </c>
      <c r="W22" s="90">
        <f t="shared" si="6"/>
        <v>8</v>
      </c>
      <c r="X22" s="90">
        <f t="shared" si="6"/>
        <v>0</v>
      </c>
      <c r="Y22" s="90">
        <f t="shared" si="6"/>
        <v>0</v>
      </c>
      <c r="Z22" s="90">
        <f t="shared" si="6"/>
        <v>0</v>
      </c>
      <c r="AA22" s="90">
        <f t="shared" si="6"/>
        <v>0</v>
      </c>
      <c r="AB22" s="90">
        <f t="shared" si="6"/>
        <v>0</v>
      </c>
      <c r="AC22" s="90">
        <f t="shared" si="6"/>
        <v>0</v>
      </c>
      <c r="AD22" s="90">
        <f t="shared" si="6"/>
        <v>0</v>
      </c>
      <c r="AE22" s="90">
        <f t="shared" si="6"/>
        <v>0</v>
      </c>
      <c r="AF22" s="90">
        <f t="shared" si="6"/>
        <v>0</v>
      </c>
      <c r="AG22" s="90">
        <f t="shared" si="6"/>
        <v>0</v>
      </c>
      <c r="AH22" s="90">
        <f t="shared" si="6"/>
        <v>0</v>
      </c>
      <c r="AI22" s="90">
        <f t="shared" si="6"/>
        <v>0</v>
      </c>
      <c r="AJ22" s="90">
        <f t="shared" si="6"/>
        <v>0</v>
      </c>
      <c r="AK22" s="90">
        <f>+AK21+AK16</f>
        <v>1621.52</v>
      </c>
      <c r="AL22" s="90">
        <f>+AL21+AL16</f>
        <v>893.644</v>
      </c>
      <c r="AM22" s="90">
        <f>+AM21+AM16</f>
        <v>727.876</v>
      </c>
    </row>
  </sheetData>
  <sheetProtection/>
  <mergeCells count="15">
    <mergeCell ref="K10:W10"/>
    <mergeCell ref="X10:AJ10"/>
    <mergeCell ref="A16:B16"/>
    <mergeCell ref="AL10:AL11"/>
    <mergeCell ref="AK10:AK11"/>
    <mergeCell ref="E2:AJ9"/>
    <mergeCell ref="AM10:AM11"/>
    <mergeCell ref="A1:A10"/>
    <mergeCell ref="B1:B10"/>
    <mergeCell ref="C1:C11"/>
    <mergeCell ref="A21:B21"/>
    <mergeCell ref="D1:D10"/>
    <mergeCell ref="AK2:AM9"/>
    <mergeCell ref="E1:AM1"/>
    <mergeCell ref="E10:J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2016-08-04T14:41:27Z</dcterms:modified>
  <cp:category/>
  <cp:version/>
  <cp:contentType/>
  <cp:contentStatus/>
</cp:coreProperties>
</file>